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les McDonald\Google Drive\ALTERNATIVE ENERGY\"/>
    </mc:Choice>
  </mc:AlternateContent>
  <bookViews>
    <workbookView xWindow="120" yWindow="135" windowWidth="19020" windowHeight="11895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D16" i="1" l="1"/>
  <c r="J14" i="1"/>
  <c r="K14" i="1"/>
  <c r="L14" i="1"/>
  <c r="N14" i="1"/>
  <c r="O14" i="1"/>
  <c r="P14" i="1"/>
  <c r="R14" i="1"/>
  <c r="S14" i="1"/>
  <c r="H14" i="1"/>
  <c r="K6" i="1"/>
  <c r="L6" i="1"/>
  <c r="M6" i="1"/>
  <c r="O6" i="1"/>
  <c r="P6" i="1"/>
  <c r="Q6" i="1"/>
  <c r="S6" i="1"/>
  <c r="I6" i="1"/>
  <c r="H6" i="1"/>
  <c r="G6" i="1"/>
  <c r="H2" i="1"/>
  <c r="I2" i="1" s="1"/>
  <c r="J2" i="1" s="1"/>
  <c r="K2" i="1" s="1"/>
  <c r="L2" i="1" s="1"/>
  <c r="M2" i="1" s="1"/>
  <c r="N2" i="1" s="1"/>
  <c r="O2" i="1" s="1"/>
  <c r="P2" i="1" s="1"/>
  <c r="Q2" i="1" s="1"/>
  <c r="R2" i="1" s="1"/>
  <c r="S2" i="1" s="1"/>
  <c r="R6" i="1" l="1"/>
  <c r="N6" i="1"/>
  <c r="J6" i="1"/>
  <c r="Q14" i="1"/>
  <c r="Q15" i="1" s="1"/>
  <c r="M14" i="1"/>
  <c r="M15" i="1" s="1"/>
  <c r="I14" i="1"/>
  <c r="I15" i="1" s="1"/>
  <c r="S15" i="1"/>
  <c r="R15" i="1"/>
  <c r="P15" i="1"/>
  <c r="O15" i="1"/>
  <c r="N15" i="1"/>
  <c r="L15" i="1"/>
  <c r="K15" i="1"/>
  <c r="J15" i="1"/>
  <c r="H15" i="1"/>
  <c r="G14" i="1"/>
  <c r="C16" i="1"/>
  <c r="G5" i="1" s="1"/>
  <c r="H5" i="1" s="1"/>
  <c r="E27" i="1"/>
  <c r="E28" i="1" s="1"/>
  <c r="D27" i="1"/>
  <c r="D28" i="1" s="1"/>
  <c r="C27" i="1"/>
  <c r="C28" i="1" s="1"/>
  <c r="G7" i="1" l="1"/>
  <c r="G8" i="1" s="1"/>
  <c r="G13" i="1"/>
  <c r="G15" i="1" s="1"/>
  <c r="G18" i="1" s="1"/>
  <c r="H7" i="1"/>
  <c r="I5" i="1"/>
  <c r="H8" i="1" l="1"/>
  <c r="G16" i="1"/>
  <c r="H16" i="1" s="1"/>
  <c r="J5" i="1"/>
  <c r="I7" i="1"/>
  <c r="I16" i="1" l="1"/>
  <c r="J16" i="1" s="1"/>
  <c r="K16" i="1" s="1"/>
  <c r="L16" i="1" s="1"/>
  <c r="M16" i="1" s="1"/>
  <c r="N16" i="1" s="1"/>
  <c r="O16" i="1" s="1"/>
  <c r="P16" i="1" s="1"/>
  <c r="Q16" i="1" s="1"/>
  <c r="R16" i="1" s="1"/>
  <c r="S16" i="1" s="1"/>
  <c r="C20" i="1"/>
  <c r="I8" i="1"/>
  <c r="J7" i="1"/>
  <c r="K5" i="1"/>
  <c r="J8" i="1" l="1"/>
  <c r="L5" i="1"/>
  <c r="K7" i="1"/>
  <c r="K8" i="1" l="1"/>
  <c r="L7" i="1"/>
  <c r="M5" i="1"/>
  <c r="L8" i="1" l="1"/>
  <c r="N5" i="1"/>
  <c r="M7" i="1"/>
  <c r="M8" i="1" l="1"/>
  <c r="N7" i="1"/>
  <c r="O5" i="1"/>
  <c r="N8" i="1" l="1"/>
  <c r="P5" i="1"/>
  <c r="O7" i="1"/>
  <c r="O8" i="1" l="1"/>
  <c r="P7" i="1"/>
  <c r="Q5" i="1"/>
  <c r="P8" i="1" l="1"/>
  <c r="R5" i="1"/>
  <c r="Q7" i="1"/>
  <c r="Q8" i="1" l="1"/>
  <c r="R7" i="1"/>
  <c r="S5" i="1"/>
  <c r="S7" i="1" s="1"/>
  <c r="R8" i="1" l="1"/>
  <c r="S8" i="1" s="1"/>
  <c r="G10" i="1"/>
  <c r="G20" i="1" s="1"/>
</calcChain>
</file>

<file path=xl/sharedStrings.xml><?xml version="1.0" encoding="utf-8"?>
<sst xmlns="http://schemas.openxmlformats.org/spreadsheetml/2006/main" count="87" uniqueCount="62">
  <si>
    <t>LED Retrofit Return on Investment</t>
  </si>
  <si>
    <t>for Outdoor Lighting</t>
  </si>
  <si>
    <t>Year</t>
  </si>
  <si>
    <t>Cells in Green can be changed to recalculate output</t>
  </si>
  <si>
    <t>HPS</t>
  </si>
  <si>
    <t xml:space="preserve">HPS </t>
  </si>
  <si>
    <t xml:space="preserve">LED </t>
  </si>
  <si>
    <t>MH</t>
  </si>
  <si>
    <t>LED</t>
  </si>
  <si>
    <t>Costs</t>
  </si>
  <si>
    <t xml:space="preserve">Number of lights </t>
  </si>
  <si>
    <t>Days to replacement</t>
  </si>
  <si>
    <t>Total Annual</t>
  </si>
  <si>
    <t>Power/light (W)</t>
  </si>
  <si>
    <t>Years to replacement</t>
  </si>
  <si>
    <t>Total Cumulative</t>
  </si>
  <si>
    <t>Cost/kW</t>
  </si>
  <si>
    <t>Interest Rate</t>
  </si>
  <si>
    <t xml:space="preserve">Delivery/kW </t>
  </si>
  <si>
    <t>Cost Net Present Value</t>
  </si>
  <si>
    <t>Cost/bulb ($)</t>
  </si>
  <si>
    <t>Ontario</t>
  </si>
  <si>
    <t>Operating time (hr/day)</t>
  </si>
  <si>
    <t>Rebate Table</t>
  </si>
  <si>
    <t>(Effective Jan. 2014)</t>
  </si>
  <si>
    <t>Labour Install Cost/Bulb ($)</t>
  </si>
  <si>
    <t>Total Labour/Replacement Cost ($)</t>
  </si>
  <si>
    <t>LED Wattage</t>
  </si>
  <si>
    <t>Gov't Rebate</t>
  </si>
  <si>
    <t>Cap Cost</t>
  </si>
  <si>
    <t>30 Watt or less</t>
  </si>
  <si>
    <t>$41 per fixture</t>
  </si>
  <si>
    <t>30 to 60 Watt</t>
  </si>
  <si>
    <t>$88 per fixture</t>
  </si>
  <si>
    <t>60 to 120 Watt</t>
  </si>
  <si>
    <t>$126 per fixture</t>
  </si>
  <si>
    <t>120 to 200 Watt</t>
  </si>
  <si>
    <t>$183 per fixture</t>
  </si>
  <si>
    <t>200 to 300 Watt</t>
  </si>
  <si>
    <t>$120 per fixture</t>
  </si>
  <si>
    <t>530 Watt or less</t>
  </si>
  <si>
    <t>$460 per fixture</t>
  </si>
  <si>
    <t>VALUE ADDED</t>
  </si>
  <si>
    <t xml:space="preserve"> years</t>
  </si>
  <si>
    <t xml:space="preserve">Conversion </t>
  </si>
  <si>
    <t xml:space="preserve">Table </t>
  </si>
  <si>
    <t xml:space="preserve">          LED(W)</t>
  </si>
  <si>
    <t xml:space="preserve">                                HPS(W)</t>
  </si>
  <si>
    <t xml:space="preserve">                     MH(W)</t>
  </si>
  <si>
    <t>~</t>
  </si>
  <si>
    <r>
      <t>LED= </t>
    </r>
    <r>
      <rPr>
        <b/>
        <sz val="10"/>
        <color indexed="18"/>
        <rFont val="Arial"/>
        <family val="2"/>
      </rPr>
      <t>Light-Emitting Diode.</t>
    </r>
  </si>
  <si>
    <t>HPS= High Pressure Sodium</t>
  </si>
  <si>
    <t>MH= Metal Halide</t>
  </si>
  <si>
    <t>Typical Hours to replacement</t>
  </si>
  <si>
    <t>Replace HPS on</t>
  </si>
  <si>
    <t>Electricity Cost</t>
  </si>
  <si>
    <t>year replacement rotation</t>
  </si>
  <si>
    <t>Scroll down for further information</t>
  </si>
  <si>
    <t>Payback Period</t>
  </si>
  <si>
    <t>(minus) LED Incentive per light   - see table below</t>
  </si>
  <si>
    <t>Replace HPS w/ LED</t>
  </si>
  <si>
    <t>Annualized Replacement schedule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</si>
</sst>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6" formatCode="&quot;$&quot;#,##0;[Red]\-&quot;$&quot;#,##0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&quot;$&quot;#,##0"/>
    <numFmt numFmtId="165" formatCode="_-&quot;$&quot;* #,##0_-;\-&quot;$&quot;* #,##0_-;_-&quot;$&quot;* &quot;-&quot;??_-;_-@_-"/>
    <numFmt numFmtId="166" formatCode="0.0"/>
    <numFmt numFmtId="167" formatCode="&quot;$&quot;#,##0.00"/>
    <numFmt numFmtId="168" formatCode="0.0%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2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1"/>
      <color rgb="FF006100"/>
      <name val="Calibri"/>
      <family val="2"/>
      <scheme val="minor"/>
    </font>
    <font>
      <b/>
      <u/>
      <sz val="10"/>
      <color rgb="FFFF0000"/>
      <name val="Arial"/>
      <family val="2"/>
    </font>
    <font>
      <b/>
      <sz val="12"/>
      <color rgb="FF333399"/>
      <name val="Arial"/>
      <family val="2"/>
    </font>
    <font>
      <sz val="10"/>
      <color indexed="18"/>
      <name val="Arial"/>
      <family val="2"/>
    </font>
    <font>
      <sz val="12"/>
      <name val="Arial"/>
      <family val="2"/>
    </font>
    <font>
      <sz val="12"/>
      <color indexed="18"/>
      <name val="Arial"/>
      <family val="2"/>
    </font>
    <font>
      <sz val="12"/>
      <color indexed="18"/>
      <name val="Times New Roman"/>
      <family val="1"/>
    </font>
    <font>
      <sz val="18"/>
      <color indexed="18"/>
      <name val="Arial"/>
      <family val="2"/>
    </font>
    <font>
      <b/>
      <sz val="10"/>
      <color indexed="18"/>
      <name val="Times New Roman"/>
      <family val="1"/>
    </font>
    <font>
      <b/>
      <sz val="10"/>
      <color indexed="18"/>
      <name val="Arial"/>
      <family val="2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indexed="10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2"/>
      <color indexed="17"/>
      <name val="Calibri"/>
      <family val="2"/>
    </font>
    <font>
      <sz val="12"/>
      <color theme="1"/>
      <name val="Arial"/>
      <family val="2"/>
    </font>
    <font>
      <b/>
      <sz val="16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indexed="9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2" borderId="0" applyNumberFormat="0" applyBorder="0" applyAlignment="0" applyProtection="0"/>
  </cellStyleXfs>
  <cellXfs count="110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/>
    <xf numFmtId="164" fontId="0" fillId="0" borderId="0" xfId="0" applyNumberFormat="1" applyBorder="1"/>
    <xf numFmtId="164" fontId="0" fillId="0" borderId="0" xfId="0" applyNumberFormat="1"/>
    <xf numFmtId="0" fontId="0" fillId="0" borderId="0" xfId="0" applyBorder="1"/>
    <xf numFmtId="0" fontId="4" fillId="0" borderId="2" xfId="0" applyFont="1" applyBorder="1"/>
    <xf numFmtId="166" fontId="4" fillId="0" borderId="2" xfId="0" applyNumberFormat="1" applyFont="1" applyBorder="1"/>
    <xf numFmtId="0" fontId="7" fillId="0" borderId="0" xfId="0" applyFont="1"/>
    <xf numFmtId="0" fontId="4" fillId="3" borderId="5" xfId="0" applyFont="1" applyFill="1" applyBorder="1" applyAlignment="1">
      <alignment horizontal="center" wrapText="1"/>
    </xf>
    <xf numFmtId="0" fontId="9" fillId="0" borderId="0" xfId="0" applyFont="1" applyAlignment="1">
      <alignment wrapText="1"/>
    </xf>
    <xf numFmtId="0" fontId="4" fillId="0" borderId="0" xfId="0" applyFont="1" applyBorder="1"/>
    <xf numFmtId="0" fontId="13" fillId="0" borderId="0" xfId="0" applyFont="1"/>
    <xf numFmtId="0" fontId="14" fillId="0" borderId="0" xfId="0" applyFont="1" applyAlignment="1">
      <alignment wrapText="1"/>
    </xf>
    <xf numFmtId="0" fontId="15" fillId="0" borderId="0" xfId="0" applyFont="1" applyAlignment="1">
      <alignment wrapText="1"/>
    </xf>
    <xf numFmtId="165" fontId="4" fillId="0" borderId="0" xfId="0" applyNumberFormat="1" applyFont="1" applyBorder="1"/>
    <xf numFmtId="44" fontId="4" fillId="0" borderId="0" xfId="0" applyNumberFormat="1" applyFont="1" applyBorder="1"/>
    <xf numFmtId="165" fontId="0" fillId="0" borderId="0" xfId="0" applyNumberFormat="1" applyBorder="1"/>
    <xf numFmtId="43" fontId="4" fillId="0" borderId="0" xfId="0" applyNumberFormat="1" applyFont="1" applyBorder="1"/>
    <xf numFmtId="0" fontId="4" fillId="0" borderId="2" xfId="0" applyFont="1" applyBorder="1" applyAlignment="1">
      <alignment horizontal="right" wrapText="1"/>
    </xf>
    <xf numFmtId="0" fontId="16" fillId="0" borderId="2" xfId="0" applyFont="1" applyBorder="1" applyAlignment="1">
      <alignment horizontal="right"/>
    </xf>
    <xf numFmtId="0" fontId="4" fillId="0" borderId="2" xfId="0" applyFont="1" applyFill="1" applyBorder="1" applyAlignment="1">
      <alignment horizontal="center"/>
    </xf>
    <xf numFmtId="0" fontId="17" fillId="0" borderId="0" xfId="0" applyFont="1"/>
    <xf numFmtId="0" fontId="0" fillId="0" borderId="8" xfId="0" applyBorder="1"/>
    <xf numFmtId="0" fontId="0" fillId="0" borderId="9" xfId="0" applyBorder="1"/>
    <xf numFmtId="0" fontId="10" fillId="0" borderId="10" xfId="0" applyFont="1" applyFill="1" applyBorder="1" applyAlignment="1">
      <alignment wrapText="1"/>
    </xf>
    <xf numFmtId="0" fontId="10" fillId="0" borderId="12" xfId="0" applyFont="1" applyFill="1" applyBorder="1"/>
    <xf numFmtId="0" fontId="10" fillId="0" borderId="19" xfId="0" applyFont="1" applyBorder="1"/>
    <xf numFmtId="164" fontId="0" fillId="0" borderId="8" xfId="0" applyNumberFormat="1" applyBorder="1"/>
    <xf numFmtId="164" fontId="0" fillId="0" borderId="9" xfId="0" applyNumberFormat="1" applyBorder="1"/>
    <xf numFmtId="0" fontId="10" fillId="0" borderId="12" xfId="0" applyFont="1" applyBorder="1"/>
    <xf numFmtId="0" fontId="10" fillId="0" borderId="22" xfId="0" applyFont="1" applyFill="1" applyBorder="1"/>
    <xf numFmtId="0" fontId="10" fillId="0" borderId="24" xfId="0" applyFont="1" applyFill="1" applyBorder="1"/>
    <xf numFmtId="164" fontId="18" fillId="0" borderId="25" xfId="0" applyNumberFormat="1" applyFont="1" applyBorder="1"/>
    <xf numFmtId="0" fontId="10" fillId="0" borderId="22" xfId="0" applyFont="1" applyBorder="1"/>
    <xf numFmtId="6" fontId="18" fillId="0" borderId="25" xfId="0" applyNumberFormat="1" applyFont="1" applyBorder="1"/>
    <xf numFmtId="165" fontId="4" fillId="0" borderId="8" xfId="1" applyNumberFormat="1" applyFont="1" applyBorder="1" applyAlignment="1">
      <alignment horizontal="left"/>
    </xf>
    <xf numFmtId="165" fontId="4" fillId="0" borderId="8" xfId="0" applyNumberFormat="1" applyFont="1" applyBorder="1"/>
    <xf numFmtId="0" fontId="20" fillId="0" borderId="0" xfId="0" applyFont="1"/>
    <xf numFmtId="0" fontId="4" fillId="0" borderId="22" xfId="0" applyFont="1" applyBorder="1"/>
    <xf numFmtId="0" fontId="4" fillId="0" borderId="26" xfId="0" applyFont="1" applyBorder="1" applyAlignment="1">
      <alignment horizontal="center"/>
    </xf>
    <xf numFmtId="0" fontId="4" fillId="0" borderId="23" xfId="0" applyFont="1" applyBorder="1" applyAlignment="1">
      <alignment horizontal="center"/>
    </xf>
    <xf numFmtId="0" fontId="0" fillId="0" borderId="27" xfId="0" applyBorder="1"/>
    <xf numFmtId="0" fontId="4" fillId="0" borderId="27" xfId="0" applyFont="1" applyBorder="1"/>
    <xf numFmtId="0" fontId="4" fillId="0" borderId="29" xfId="0" applyFont="1" applyBorder="1"/>
    <xf numFmtId="0" fontId="4" fillId="0" borderId="2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22" fillId="0" borderId="10" xfId="0" applyFont="1" applyBorder="1"/>
    <xf numFmtId="0" fontId="23" fillId="6" borderId="30" xfId="0" applyFont="1" applyFill="1" applyBorder="1" applyAlignment="1">
      <alignment horizontal="right"/>
    </xf>
    <xf numFmtId="2" fontId="23" fillId="6" borderId="31" xfId="0" applyNumberFormat="1" applyFont="1" applyFill="1" applyBorder="1" applyAlignment="1">
      <alignment horizontal="right"/>
    </xf>
    <xf numFmtId="0" fontId="23" fillId="6" borderId="32" xfId="0" applyFont="1" applyFill="1" applyBorder="1"/>
    <xf numFmtId="0" fontId="11" fillId="3" borderId="0" xfId="0" applyFont="1" applyFill="1" applyBorder="1" applyAlignment="1">
      <alignment horizontal="center" wrapText="1"/>
    </xf>
    <xf numFmtId="0" fontId="12" fillId="3" borderId="0" xfId="0" applyFont="1" applyFill="1" applyBorder="1" applyAlignment="1">
      <alignment horizontal="center" wrapText="1"/>
    </xf>
    <xf numFmtId="0" fontId="11" fillId="3" borderId="13" xfId="0" applyFont="1" applyFill="1" applyBorder="1" applyAlignment="1">
      <alignment horizontal="center" wrapText="1"/>
    </xf>
    <xf numFmtId="0" fontId="11" fillId="3" borderId="11" xfId="0" applyFont="1" applyFill="1" applyBorder="1" applyAlignment="1">
      <alignment horizontal="left" wrapText="1"/>
    </xf>
    <xf numFmtId="0" fontId="12" fillId="3" borderId="11" xfId="0" applyFont="1" applyFill="1" applyBorder="1" applyAlignment="1">
      <alignment horizontal="left" wrapText="1"/>
    </xf>
    <xf numFmtId="0" fontId="11" fillId="3" borderId="14" xfId="0" applyFont="1" applyFill="1" applyBorder="1" applyAlignment="1">
      <alignment horizontal="left" wrapText="1"/>
    </xf>
    <xf numFmtId="0" fontId="11" fillId="3" borderId="10" xfId="0" applyFont="1" applyFill="1" applyBorder="1" applyAlignment="1">
      <alignment horizontal="center" wrapText="1"/>
    </xf>
    <xf numFmtId="0" fontId="12" fillId="3" borderId="10" xfId="0" applyFont="1" applyFill="1" applyBorder="1" applyAlignment="1">
      <alignment horizontal="center" wrapText="1"/>
    </xf>
    <xf numFmtId="0" fontId="11" fillId="3" borderId="12" xfId="0" applyFont="1" applyFill="1" applyBorder="1" applyAlignment="1">
      <alignment horizontal="center" wrapText="1"/>
    </xf>
    <xf numFmtId="0" fontId="11" fillId="5" borderId="7" xfId="0" applyFont="1" applyFill="1" applyBorder="1" applyAlignment="1">
      <alignment horizontal="center" wrapText="1"/>
    </xf>
    <xf numFmtId="0" fontId="11" fillId="3" borderId="3" xfId="0" applyFont="1" applyFill="1" applyBorder="1" applyAlignment="1">
      <alignment wrapText="1"/>
    </xf>
    <xf numFmtId="0" fontId="12" fillId="3" borderId="3" xfId="0" applyFont="1" applyFill="1" applyBorder="1" applyAlignment="1">
      <alignment wrapText="1"/>
    </xf>
    <xf numFmtId="0" fontId="11" fillId="3" borderId="34" xfId="0" applyFont="1" applyFill="1" applyBorder="1" applyAlignment="1">
      <alignment wrapText="1"/>
    </xf>
    <xf numFmtId="0" fontId="11" fillId="3" borderId="6" xfId="0" applyFont="1" applyFill="1" applyBorder="1" applyAlignment="1">
      <alignment horizontal="left" wrapText="1"/>
    </xf>
    <xf numFmtId="0" fontId="12" fillId="3" borderId="6" xfId="0" applyFont="1" applyFill="1" applyBorder="1" applyAlignment="1">
      <alignment horizontal="left" wrapText="1"/>
    </xf>
    <xf numFmtId="0" fontId="11" fillId="3" borderId="36" xfId="0" applyFont="1" applyFill="1" applyBorder="1" applyAlignment="1">
      <alignment horizontal="left" wrapText="1"/>
    </xf>
    <xf numFmtId="0" fontId="3" fillId="0" borderId="0" xfId="0" applyFont="1" applyAlignment="1">
      <alignment horizontal="right"/>
    </xf>
    <xf numFmtId="0" fontId="20" fillId="0" borderId="7" xfId="0" applyFont="1" applyBorder="1" applyAlignment="1">
      <alignment horizontal="center"/>
    </xf>
    <xf numFmtId="0" fontId="4" fillId="0" borderId="24" xfId="0" applyFont="1" applyBorder="1" applyAlignment="1">
      <alignment wrapText="1"/>
    </xf>
    <xf numFmtId="0" fontId="20" fillId="0" borderId="15" xfId="0" applyFont="1" applyBorder="1" applyAlignment="1">
      <alignment horizontal="center"/>
    </xf>
    <xf numFmtId="0" fontId="20" fillId="0" borderId="16" xfId="0" applyFont="1" applyBorder="1" applyAlignment="1">
      <alignment horizontal="center"/>
    </xf>
    <xf numFmtId="1" fontId="20" fillId="0" borderId="16" xfId="1" applyNumberFormat="1" applyFont="1" applyBorder="1" applyAlignment="1">
      <alignment horizontal="center"/>
    </xf>
    <xf numFmtId="1" fontId="20" fillId="0" borderId="17" xfId="1" applyNumberFormat="1" applyFont="1" applyBorder="1" applyAlignment="1">
      <alignment horizontal="center"/>
    </xf>
    <xf numFmtId="164" fontId="0" fillId="0" borderId="7" xfId="0" applyNumberFormat="1" applyBorder="1"/>
    <xf numFmtId="0" fontId="16" fillId="0" borderId="37" xfId="0" applyFont="1" applyBorder="1"/>
    <xf numFmtId="0" fontId="8" fillId="0" borderId="0" xfId="0" applyFont="1" applyAlignment="1">
      <alignment horizontal="right" vertical="center"/>
    </xf>
    <xf numFmtId="164" fontId="19" fillId="0" borderId="0" xfId="0" applyNumberFormat="1" applyFont="1" applyAlignment="1">
      <alignment vertical="center"/>
    </xf>
    <xf numFmtId="0" fontId="0" fillId="0" borderId="0" xfId="0" applyProtection="1">
      <protection locked="0"/>
    </xf>
    <xf numFmtId="164" fontId="4" fillId="0" borderId="28" xfId="0" applyNumberFormat="1" applyFont="1" applyBorder="1" applyProtection="1"/>
    <xf numFmtId="164" fontId="4" fillId="0" borderId="2" xfId="0" applyNumberFormat="1" applyFont="1" applyBorder="1" applyProtection="1"/>
    <xf numFmtId="164" fontId="0" fillId="0" borderId="0" xfId="0" applyNumberFormat="1" applyBorder="1" applyProtection="1"/>
    <xf numFmtId="164" fontId="0" fillId="0" borderId="11" xfId="0" applyNumberFormat="1" applyBorder="1" applyProtection="1"/>
    <xf numFmtId="164" fontId="0" fillId="0" borderId="20" xfId="0" applyNumberFormat="1" applyBorder="1" applyProtection="1"/>
    <xf numFmtId="164" fontId="0" fillId="0" borderId="21" xfId="0" applyNumberFormat="1" applyBorder="1" applyProtection="1"/>
    <xf numFmtId="164" fontId="0" fillId="0" borderId="13" xfId="0" applyNumberFormat="1" applyBorder="1" applyProtection="1"/>
    <xf numFmtId="164" fontId="0" fillId="0" borderId="14" xfId="0" applyNumberFormat="1" applyBorder="1" applyProtection="1"/>
    <xf numFmtId="164" fontId="0" fillId="0" borderId="1" xfId="0" applyNumberFormat="1" applyBorder="1" applyProtection="1"/>
    <xf numFmtId="164" fontId="0" fillId="0" borderId="10" xfId="0" applyNumberFormat="1" applyBorder="1" applyProtection="1"/>
    <xf numFmtId="164" fontId="0" fillId="0" borderId="18" xfId="0" applyNumberFormat="1" applyBorder="1" applyProtection="1"/>
    <xf numFmtId="164" fontId="0" fillId="0" borderId="19" xfId="0" applyNumberFormat="1" applyBorder="1" applyProtection="1"/>
    <xf numFmtId="164" fontId="0" fillId="0" borderId="4" xfId="0" applyNumberFormat="1" applyBorder="1" applyProtection="1"/>
    <xf numFmtId="164" fontId="0" fillId="0" borderId="12" xfId="0" applyNumberFormat="1" applyBorder="1" applyProtection="1"/>
    <xf numFmtId="168" fontId="0" fillId="4" borderId="23" xfId="2" applyNumberFormat="1" applyFont="1" applyFill="1" applyBorder="1" applyProtection="1">
      <protection locked="0"/>
    </xf>
    <xf numFmtId="0" fontId="6" fillId="2" borderId="2" xfId="3" applyFont="1" applyBorder="1" applyProtection="1">
      <protection locked="0"/>
    </xf>
    <xf numFmtId="0" fontId="6" fillId="2" borderId="28" xfId="3" applyFont="1" applyBorder="1" applyProtection="1">
      <protection locked="0"/>
    </xf>
    <xf numFmtId="167" fontId="6" fillId="2" borderId="2" xfId="3" applyNumberFormat="1" applyFont="1" applyBorder="1" applyProtection="1">
      <protection locked="0"/>
    </xf>
    <xf numFmtId="167" fontId="6" fillId="2" borderId="28" xfId="3" applyNumberFormat="1" applyFont="1" applyBorder="1" applyProtection="1">
      <protection locked="0"/>
    </xf>
    <xf numFmtId="164" fontId="6" fillId="2" borderId="2" xfId="3" applyNumberFormat="1" applyFont="1" applyBorder="1" applyProtection="1">
      <protection locked="0"/>
    </xf>
    <xf numFmtId="164" fontId="6" fillId="2" borderId="28" xfId="3" applyNumberFormat="1" applyFont="1" applyBorder="1" applyProtection="1">
      <protection locked="0"/>
    </xf>
    <xf numFmtId="164" fontId="0" fillId="0" borderId="0" xfId="0" applyNumberFormat="1" applyProtection="1">
      <protection locked="0"/>
    </xf>
    <xf numFmtId="1" fontId="4" fillId="4" borderId="26" xfId="1" applyNumberFormat="1" applyFont="1" applyFill="1" applyBorder="1" applyAlignment="1" applyProtection="1">
      <alignment horizontal="center"/>
      <protection locked="0"/>
    </xf>
    <xf numFmtId="164" fontId="6" fillId="2" borderId="25" xfId="3" applyNumberFormat="1" applyFont="1" applyBorder="1" applyAlignment="1" applyProtection="1">
      <alignment vertical="center"/>
      <protection locked="0"/>
    </xf>
    <xf numFmtId="0" fontId="11" fillId="5" borderId="33" xfId="0" applyFont="1" applyFill="1" applyBorder="1" applyAlignment="1">
      <alignment horizontal="left" wrapText="1"/>
    </xf>
    <xf numFmtId="0" fontId="11" fillId="5" borderId="8" xfId="0" applyFont="1" applyFill="1" applyBorder="1" applyAlignment="1">
      <alignment horizontal="left" wrapText="1"/>
    </xf>
    <xf numFmtId="0" fontId="11" fillId="5" borderId="35" xfId="0" applyFont="1" applyFill="1" applyBorder="1" applyAlignment="1">
      <alignment horizontal="left" wrapText="1"/>
    </xf>
    <xf numFmtId="0" fontId="11" fillId="5" borderId="9" xfId="0" applyFont="1" applyFill="1" applyBorder="1" applyAlignment="1">
      <alignment horizontal="left" wrapText="1"/>
    </xf>
    <xf numFmtId="0" fontId="21" fillId="2" borderId="0" xfId="3" applyFont="1" applyAlignment="1"/>
    <xf numFmtId="0" fontId="0" fillId="0" borderId="0" xfId="0" applyAlignment="1"/>
  </cellXfs>
  <cellStyles count="4">
    <cellStyle name="Currency" xfId="1" builtinId="4"/>
    <cellStyle name="Good" xfId="3" builtinId="26"/>
    <cellStyle name="Normal" xfId="0" builtinId="0"/>
    <cellStyle name="Percent" xfId="2" builtinId="5"/>
  </cellStyles>
  <dxfs count="0"/>
  <tableStyles count="0" defaultTableStyle="TableStyleMedium2" defaultPivotStyle="PivotStyleLight16"/>
  <colors>
    <mruColors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6"/>
  <sheetViews>
    <sheetView tabSelected="1" workbookViewId="0">
      <selection activeCell="G17" sqref="G17"/>
    </sheetView>
  </sheetViews>
  <sheetFormatPr defaultRowHeight="15" x14ac:dyDescent="0.25"/>
  <cols>
    <col min="2" max="2" width="34.140625" customWidth="1"/>
    <col min="3" max="3" width="11" customWidth="1"/>
    <col min="4" max="4" width="14.28515625" bestFit="1" customWidth="1"/>
    <col min="5" max="5" width="18.85546875" customWidth="1"/>
    <col min="6" max="6" width="27.5703125" customWidth="1"/>
    <col min="7" max="7" width="18.140625" customWidth="1"/>
    <col min="8" max="8" width="16.28515625" customWidth="1"/>
    <col min="9" max="9" width="15.42578125" customWidth="1"/>
    <col min="10" max="10" width="15.7109375" customWidth="1"/>
    <col min="11" max="11" width="12.85546875" customWidth="1"/>
    <col min="12" max="12" width="13.5703125" customWidth="1"/>
    <col min="13" max="13" width="14.28515625" customWidth="1"/>
    <col min="14" max="14" width="12.28515625" customWidth="1"/>
    <col min="15" max="15" width="12.7109375" customWidth="1"/>
    <col min="27" max="27" width="12.28515625" customWidth="1"/>
    <col min="259" max="259" width="32.7109375" customWidth="1"/>
    <col min="260" max="260" width="14.28515625" bestFit="1" customWidth="1"/>
    <col min="261" max="261" width="18.85546875" customWidth="1"/>
    <col min="262" max="262" width="10.5703125" customWidth="1"/>
    <col min="263" max="263" width="12.42578125" customWidth="1"/>
    <col min="264" max="264" width="22" customWidth="1"/>
    <col min="265" max="265" width="15.42578125" customWidth="1"/>
    <col min="266" max="266" width="15.7109375" customWidth="1"/>
    <col min="267" max="267" width="11.28515625" customWidth="1"/>
    <col min="269" max="269" width="21.28515625" customWidth="1"/>
    <col min="270" max="270" width="12.28515625" customWidth="1"/>
    <col min="271" max="271" width="12.7109375" customWidth="1"/>
    <col min="283" max="283" width="12.28515625" customWidth="1"/>
    <col min="515" max="515" width="32.7109375" customWidth="1"/>
    <col min="516" max="516" width="14.28515625" bestFit="1" customWidth="1"/>
    <col min="517" max="517" width="18.85546875" customWidth="1"/>
    <col min="518" max="518" width="10.5703125" customWidth="1"/>
    <col min="519" max="519" width="12.42578125" customWidth="1"/>
    <col min="520" max="520" width="22" customWidth="1"/>
    <col min="521" max="521" width="15.42578125" customWidth="1"/>
    <col min="522" max="522" width="15.7109375" customWidth="1"/>
    <col min="523" max="523" width="11.28515625" customWidth="1"/>
    <col min="525" max="525" width="21.28515625" customWidth="1"/>
    <col min="526" max="526" width="12.28515625" customWidth="1"/>
    <col min="527" max="527" width="12.7109375" customWidth="1"/>
    <col min="539" max="539" width="12.28515625" customWidth="1"/>
    <col min="771" max="771" width="32.7109375" customWidth="1"/>
    <col min="772" max="772" width="14.28515625" bestFit="1" customWidth="1"/>
    <col min="773" max="773" width="18.85546875" customWidth="1"/>
    <col min="774" max="774" width="10.5703125" customWidth="1"/>
    <col min="775" max="775" width="12.42578125" customWidth="1"/>
    <col min="776" max="776" width="22" customWidth="1"/>
    <col min="777" max="777" width="15.42578125" customWidth="1"/>
    <col min="778" max="778" width="15.7109375" customWidth="1"/>
    <col min="779" max="779" width="11.28515625" customWidth="1"/>
    <col min="781" max="781" width="21.28515625" customWidth="1"/>
    <col min="782" max="782" width="12.28515625" customWidth="1"/>
    <col min="783" max="783" width="12.7109375" customWidth="1"/>
    <col min="795" max="795" width="12.28515625" customWidth="1"/>
    <col min="1027" max="1027" width="32.7109375" customWidth="1"/>
    <col min="1028" max="1028" width="14.28515625" bestFit="1" customWidth="1"/>
    <col min="1029" max="1029" width="18.85546875" customWidth="1"/>
    <col min="1030" max="1030" width="10.5703125" customWidth="1"/>
    <col min="1031" max="1031" width="12.42578125" customWidth="1"/>
    <col min="1032" max="1032" width="22" customWidth="1"/>
    <col min="1033" max="1033" width="15.42578125" customWidth="1"/>
    <col min="1034" max="1034" width="15.7109375" customWidth="1"/>
    <col min="1035" max="1035" width="11.28515625" customWidth="1"/>
    <col min="1037" max="1037" width="21.28515625" customWidth="1"/>
    <col min="1038" max="1038" width="12.28515625" customWidth="1"/>
    <col min="1039" max="1039" width="12.7109375" customWidth="1"/>
    <col min="1051" max="1051" width="12.28515625" customWidth="1"/>
    <col min="1283" max="1283" width="32.7109375" customWidth="1"/>
    <col min="1284" max="1284" width="14.28515625" bestFit="1" customWidth="1"/>
    <col min="1285" max="1285" width="18.85546875" customWidth="1"/>
    <col min="1286" max="1286" width="10.5703125" customWidth="1"/>
    <col min="1287" max="1287" width="12.42578125" customWidth="1"/>
    <col min="1288" max="1288" width="22" customWidth="1"/>
    <col min="1289" max="1289" width="15.42578125" customWidth="1"/>
    <col min="1290" max="1290" width="15.7109375" customWidth="1"/>
    <col min="1291" max="1291" width="11.28515625" customWidth="1"/>
    <col min="1293" max="1293" width="21.28515625" customWidth="1"/>
    <col min="1294" max="1294" width="12.28515625" customWidth="1"/>
    <col min="1295" max="1295" width="12.7109375" customWidth="1"/>
    <col min="1307" max="1307" width="12.28515625" customWidth="1"/>
    <col min="1539" max="1539" width="32.7109375" customWidth="1"/>
    <col min="1540" max="1540" width="14.28515625" bestFit="1" customWidth="1"/>
    <col min="1541" max="1541" width="18.85546875" customWidth="1"/>
    <col min="1542" max="1542" width="10.5703125" customWidth="1"/>
    <col min="1543" max="1543" width="12.42578125" customWidth="1"/>
    <col min="1544" max="1544" width="22" customWidth="1"/>
    <col min="1545" max="1545" width="15.42578125" customWidth="1"/>
    <col min="1546" max="1546" width="15.7109375" customWidth="1"/>
    <col min="1547" max="1547" width="11.28515625" customWidth="1"/>
    <col min="1549" max="1549" width="21.28515625" customWidth="1"/>
    <col min="1550" max="1550" width="12.28515625" customWidth="1"/>
    <col min="1551" max="1551" width="12.7109375" customWidth="1"/>
    <col min="1563" max="1563" width="12.28515625" customWidth="1"/>
    <col min="1795" max="1795" width="32.7109375" customWidth="1"/>
    <col min="1796" max="1796" width="14.28515625" bestFit="1" customWidth="1"/>
    <col min="1797" max="1797" width="18.85546875" customWidth="1"/>
    <col min="1798" max="1798" width="10.5703125" customWidth="1"/>
    <col min="1799" max="1799" width="12.42578125" customWidth="1"/>
    <col min="1800" max="1800" width="22" customWidth="1"/>
    <col min="1801" max="1801" width="15.42578125" customWidth="1"/>
    <col min="1802" max="1802" width="15.7109375" customWidth="1"/>
    <col min="1803" max="1803" width="11.28515625" customWidth="1"/>
    <col min="1805" max="1805" width="21.28515625" customWidth="1"/>
    <col min="1806" max="1806" width="12.28515625" customWidth="1"/>
    <col min="1807" max="1807" width="12.7109375" customWidth="1"/>
    <col min="1819" max="1819" width="12.28515625" customWidth="1"/>
    <col min="2051" max="2051" width="32.7109375" customWidth="1"/>
    <col min="2052" max="2052" width="14.28515625" bestFit="1" customWidth="1"/>
    <col min="2053" max="2053" width="18.85546875" customWidth="1"/>
    <col min="2054" max="2054" width="10.5703125" customWidth="1"/>
    <col min="2055" max="2055" width="12.42578125" customWidth="1"/>
    <col min="2056" max="2056" width="22" customWidth="1"/>
    <col min="2057" max="2057" width="15.42578125" customWidth="1"/>
    <col min="2058" max="2058" width="15.7109375" customWidth="1"/>
    <col min="2059" max="2059" width="11.28515625" customWidth="1"/>
    <col min="2061" max="2061" width="21.28515625" customWidth="1"/>
    <col min="2062" max="2062" width="12.28515625" customWidth="1"/>
    <col min="2063" max="2063" width="12.7109375" customWidth="1"/>
    <col min="2075" max="2075" width="12.28515625" customWidth="1"/>
    <col min="2307" max="2307" width="32.7109375" customWidth="1"/>
    <col min="2308" max="2308" width="14.28515625" bestFit="1" customWidth="1"/>
    <col min="2309" max="2309" width="18.85546875" customWidth="1"/>
    <col min="2310" max="2310" width="10.5703125" customWidth="1"/>
    <col min="2311" max="2311" width="12.42578125" customWidth="1"/>
    <col min="2312" max="2312" width="22" customWidth="1"/>
    <col min="2313" max="2313" width="15.42578125" customWidth="1"/>
    <col min="2314" max="2314" width="15.7109375" customWidth="1"/>
    <col min="2315" max="2315" width="11.28515625" customWidth="1"/>
    <col min="2317" max="2317" width="21.28515625" customWidth="1"/>
    <col min="2318" max="2318" width="12.28515625" customWidth="1"/>
    <col min="2319" max="2319" width="12.7109375" customWidth="1"/>
    <col min="2331" max="2331" width="12.28515625" customWidth="1"/>
    <col min="2563" max="2563" width="32.7109375" customWidth="1"/>
    <col min="2564" max="2564" width="14.28515625" bestFit="1" customWidth="1"/>
    <col min="2565" max="2565" width="18.85546875" customWidth="1"/>
    <col min="2566" max="2566" width="10.5703125" customWidth="1"/>
    <col min="2567" max="2567" width="12.42578125" customWidth="1"/>
    <col min="2568" max="2568" width="22" customWidth="1"/>
    <col min="2569" max="2569" width="15.42578125" customWidth="1"/>
    <col min="2570" max="2570" width="15.7109375" customWidth="1"/>
    <col min="2571" max="2571" width="11.28515625" customWidth="1"/>
    <col min="2573" max="2573" width="21.28515625" customWidth="1"/>
    <col min="2574" max="2574" width="12.28515625" customWidth="1"/>
    <col min="2575" max="2575" width="12.7109375" customWidth="1"/>
    <col min="2587" max="2587" width="12.28515625" customWidth="1"/>
    <col min="2819" max="2819" width="32.7109375" customWidth="1"/>
    <col min="2820" max="2820" width="14.28515625" bestFit="1" customWidth="1"/>
    <col min="2821" max="2821" width="18.85546875" customWidth="1"/>
    <col min="2822" max="2822" width="10.5703125" customWidth="1"/>
    <col min="2823" max="2823" width="12.42578125" customWidth="1"/>
    <col min="2824" max="2824" width="22" customWidth="1"/>
    <col min="2825" max="2825" width="15.42578125" customWidth="1"/>
    <col min="2826" max="2826" width="15.7109375" customWidth="1"/>
    <col min="2827" max="2827" width="11.28515625" customWidth="1"/>
    <col min="2829" max="2829" width="21.28515625" customWidth="1"/>
    <col min="2830" max="2830" width="12.28515625" customWidth="1"/>
    <col min="2831" max="2831" width="12.7109375" customWidth="1"/>
    <col min="2843" max="2843" width="12.28515625" customWidth="1"/>
    <col min="3075" max="3075" width="32.7109375" customWidth="1"/>
    <col min="3076" max="3076" width="14.28515625" bestFit="1" customWidth="1"/>
    <col min="3077" max="3077" width="18.85546875" customWidth="1"/>
    <col min="3078" max="3078" width="10.5703125" customWidth="1"/>
    <col min="3079" max="3079" width="12.42578125" customWidth="1"/>
    <col min="3080" max="3080" width="22" customWidth="1"/>
    <col min="3081" max="3081" width="15.42578125" customWidth="1"/>
    <col min="3082" max="3082" width="15.7109375" customWidth="1"/>
    <col min="3083" max="3083" width="11.28515625" customWidth="1"/>
    <col min="3085" max="3085" width="21.28515625" customWidth="1"/>
    <col min="3086" max="3086" width="12.28515625" customWidth="1"/>
    <col min="3087" max="3087" width="12.7109375" customWidth="1"/>
    <col min="3099" max="3099" width="12.28515625" customWidth="1"/>
    <col min="3331" max="3331" width="32.7109375" customWidth="1"/>
    <col min="3332" max="3332" width="14.28515625" bestFit="1" customWidth="1"/>
    <col min="3333" max="3333" width="18.85546875" customWidth="1"/>
    <col min="3334" max="3334" width="10.5703125" customWidth="1"/>
    <col min="3335" max="3335" width="12.42578125" customWidth="1"/>
    <col min="3336" max="3336" width="22" customWidth="1"/>
    <col min="3337" max="3337" width="15.42578125" customWidth="1"/>
    <col min="3338" max="3338" width="15.7109375" customWidth="1"/>
    <col min="3339" max="3339" width="11.28515625" customWidth="1"/>
    <col min="3341" max="3341" width="21.28515625" customWidth="1"/>
    <col min="3342" max="3342" width="12.28515625" customWidth="1"/>
    <col min="3343" max="3343" width="12.7109375" customWidth="1"/>
    <col min="3355" max="3355" width="12.28515625" customWidth="1"/>
    <col min="3587" max="3587" width="32.7109375" customWidth="1"/>
    <col min="3588" max="3588" width="14.28515625" bestFit="1" customWidth="1"/>
    <col min="3589" max="3589" width="18.85546875" customWidth="1"/>
    <col min="3590" max="3590" width="10.5703125" customWidth="1"/>
    <col min="3591" max="3591" width="12.42578125" customWidth="1"/>
    <col min="3592" max="3592" width="22" customWidth="1"/>
    <col min="3593" max="3593" width="15.42578125" customWidth="1"/>
    <col min="3594" max="3594" width="15.7109375" customWidth="1"/>
    <col min="3595" max="3595" width="11.28515625" customWidth="1"/>
    <col min="3597" max="3597" width="21.28515625" customWidth="1"/>
    <col min="3598" max="3598" width="12.28515625" customWidth="1"/>
    <col min="3599" max="3599" width="12.7109375" customWidth="1"/>
    <col min="3611" max="3611" width="12.28515625" customWidth="1"/>
    <col min="3843" max="3843" width="32.7109375" customWidth="1"/>
    <col min="3844" max="3844" width="14.28515625" bestFit="1" customWidth="1"/>
    <col min="3845" max="3845" width="18.85546875" customWidth="1"/>
    <col min="3846" max="3846" width="10.5703125" customWidth="1"/>
    <col min="3847" max="3847" width="12.42578125" customWidth="1"/>
    <col min="3848" max="3848" width="22" customWidth="1"/>
    <col min="3849" max="3849" width="15.42578125" customWidth="1"/>
    <col min="3850" max="3850" width="15.7109375" customWidth="1"/>
    <col min="3851" max="3851" width="11.28515625" customWidth="1"/>
    <col min="3853" max="3853" width="21.28515625" customWidth="1"/>
    <col min="3854" max="3854" width="12.28515625" customWidth="1"/>
    <col min="3855" max="3855" width="12.7109375" customWidth="1"/>
    <col min="3867" max="3867" width="12.28515625" customWidth="1"/>
    <col min="4099" max="4099" width="32.7109375" customWidth="1"/>
    <col min="4100" max="4100" width="14.28515625" bestFit="1" customWidth="1"/>
    <col min="4101" max="4101" width="18.85546875" customWidth="1"/>
    <col min="4102" max="4102" width="10.5703125" customWidth="1"/>
    <col min="4103" max="4103" width="12.42578125" customWidth="1"/>
    <col min="4104" max="4104" width="22" customWidth="1"/>
    <col min="4105" max="4105" width="15.42578125" customWidth="1"/>
    <col min="4106" max="4106" width="15.7109375" customWidth="1"/>
    <col min="4107" max="4107" width="11.28515625" customWidth="1"/>
    <col min="4109" max="4109" width="21.28515625" customWidth="1"/>
    <col min="4110" max="4110" width="12.28515625" customWidth="1"/>
    <col min="4111" max="4111" width="12.7109375" customWidth="1"/>
    <col min="4123" max="4123" width="12.28515625" customWidth="1"/>
    <col min="4355" max="4355" width="32.7109375" customWidth="1"/>
    <col min="4356" max="4356" width="14.28515625" bestFit="1" customWidth="1"/>
    <col min="4357" max="4357" width="18.85546875" customWidth="1"/>
    <col min="4358" max="4358" width="10.5703125" customWidth="1"/>
    <col min="4359" max="4359" width="12.42578125" customWidth="1"/>
    <col min="4360" max="4360" width="22" customWidth="1"/>
    <col min="4361" max="4361" width="15.42578125" customWidth="1"/>
    <col min="4362" max="4362" width="15.7109375" customWidth="1"/>
    <col min="4363" max="4363" width="11.28515625" customWidth="1"/>
    <col min="4365" max="4365" width="21.28515625" customWidth="1"/>
    <col min="4366" max="4366" width="12.28515625" customWidth="1"/>
    <col min="4367" max="4367" width="12.7109375" customWidth="1"/>
    <col min="4379" max="4379" width="12.28515625" customWidth="1"/>
    <col min="4611" max="4611" width="32.7109375" customWidth="1"/>
    <col min="4612" max="4612" width="14.28515625" bestFit="1" customWidth="1"/>
    <col min="4613" max="4613" width="18.85546875" customWidth="1"/>
    <col min="4614" max="4614" width="10.5703125" customWidth="1"/>
    <col min="4615" max="4615" width="12.42578125" customWidth="1"/>
    <col min="4616" max="4616" width="22" customWidth="1"/>
    <col min="4617" max="4617" width="15.42578125" customWidth="1"/>
    <col min="4618" max="4618" width="15.7109375" customWidth="1"/>
    <col min="4619" max="4619" width="11.28515625" customWidth="1"/>
    <col min="4621" max="4621" width="21.28515625" customWidth="1"/>
    <col min="4622" max="4622" width="12.28515625" customWidth="1"/>
    <col min="4623" max="4623" width="12.7109375" customWidth="1"/>
    <col min="4635" max="4635" width="12.28515625" customWidth="1"/>
    <col min="4867" max="4867" width="32.7109375" customWidth="1"/>
    <col min="4868" max="4868" width="14.28515625" bestFit="1" customWidth="1"/>
    <col min="4869" max="4869" width="18.85546875" customWidth="1"/>
    <col min="4870" max="4870" width="10.5703125" customWidth="1"/>
    <col min="4871" max="4871" width="12.42578125" customWidth="1"/>
    <col min="4872" max="4872" width="22" customWidth="1"/>
    <col min="4873" max="4873" width="15.42578125" customWidth="1"/>
    <col min="4874" max="4874" width="15.7109375" customWidth="1"/>
    <col min="4875" max="4875" width="11.28515625" customWidth="1"/>
    <col min="4877" max="4877" width="21.28515625" customWidth="1"/>
    <col min="4878" max="4878" width="12.28515625" customWidth="1"/>
    <col min="4879" max="4879" width="12.7109375" customWidth="1"/>
    <col min="4891" max="4891" width="12.28515625" customWidth="1"/>
    <col min="5123" max="5123" width="32.7109375" customWidth="1"/>
    <col min="5124" max="5124" width="14.28515625" bestFit="1" customWidth="1"/>
    <col min="5125" max="5125" width="18.85546875" customWidth="1"/>
    <col min="5126" max="5126" width="10.5703125" customWidth="1"/>
    <col min="5127" max="5127" width="12.42578125" customWidth="1"/>
    <col min="5128" max="5128" width="22" customWidth="1"/>
    <col min="5129" max="5129" width="15.42578125" customWidth="1"/>
    <col min="5130" max="5130" width="15.7109375" customWidth="1"/>
    <col min="5131" max="5131" width="11.28515625" customWidth="1"/>
    <col min="5133" max="5133" width="21.28515625" customWidth="1"/>
    <col min="5134" max="5134" width="12.28515625" customWidth="1"/>
    <col min="5135" max="5135" width="12.7109375" customWidth="1"/>
    <col min="5147" max="5147" width="12.28515625" customWidth="1"/>
    <col min="5379" max="5379" width="32.7109375" customWidth="1"/>
    <col min="5380" max="5380" width="14.28515625" bestFit="1" customWidth="1"/>
    <col min="5381" max="5381" width="18.85546875" customWidth="1"/>
    <col min="5382" max="5382" width="10.5703125" customWidth="1"/>
    <col min="5383" max="5383" width="12.42578125" customWidth="1"/>
    <col min="5384" max="5384" width="22" customWidth="1"/>
    <col min="5385" max="5385" width="15.42578125" customWidth="1"/>
    <col min="5386" max="5386" width="15.7109375" customWidth="1"/>
    <col min="5387" max="5387" width="11.28515625" customWidth="1"/>
    <col min="5389" max="5389" width="21.28515625" customWidth="1"/>
    <col min="5390" max="5390" width="12.28515625" customWidth="1"/>
    <col min="5391" max="5391" width="12.7109375" customWidth="1"/>
    <col min="5403" max="5403" width="12.28515625" customWidth="1"/>
    <col min="5635" max="5635" width="32.7109375" customWidth="1"/>
    <col min="5636" max="5636" width="14.28515625" bestFit="1" customWidth="1"/>
    <col min="5637" max="5637" width="18.85546875" customWidth="1"/>
    <col min="5638" max="5638" width="10.5703125" customWidth="1"/>
    <col min="5639" max="5639" width="12.42578125" customWidth="1"/>
    <col min="5640" max="5640" width="22" customWidth="1"/>
    <col min="5641" max="5641" width="15.42578125" customWidth="1"/>
    <col min="5642" max="5642" width="15.7109375" customWidth="1"/>
    <col min="5643" max="5643" width="11.28515625" customWidth="1"/>
    <col min="5645" max="5645" width="21.28515625" customWidth="1"/>
    <col min="5646" max="5646" width="12.28515625" customWidth="1"/>
    <col min="5647" max="5647" width="12.7109375" customWidth="1"/>
    <col min="5659" max="5659" width="12.28515625" customWidth="1"/>
    <col min="5891" max="5891" width="32.7109375" customWidth="1"/>
    <col min="5892" max="5892" width="14.28515625" bestFit="1" customWidth="1"/>
    <col min="5893" max="5893" width="18.85546875" customWidth="1"/>
    <col min="5894" max="5894" width="10.5703125" customWidth="1"/>
    <col min="5895" max="5895" width="12.42578125" customWidth="1"/>
    <col min="5896" max="5896" width="22" customWidth="1"/>
    <col min="5897" max="5897" width="15.42578125" customWidth="1"/>
    <col min="5898" max="5898" width="15.7109375" customWidth="1"/>
    <col min="5899" max="5899" width="11.28515625" customWidth="1"/>
    <col min="5901" max="5901" width="21.28515625" customWidth="1"/>
    <col min="5902" max="5902" width="12.28515625" customWidth="1"/>
    <col min="5903" max="5903" width="12.7109375" customWidth="1"/>
    <col min="5915" max="5915" width="12.28515625" customWidth="1"/>
    <col min="6147" max="6147" width="32.7109375" customWidth="1"/>
    <col min="6148" max="6148" width="14.28515625" bestFit="1" customWidth="1"/>
    <col min="6149" max="6149" width="18.85546875" customWidth="1"/>
    <col min="6150" max="6150" width="10.5703125" customWidth="1"/>
    <col min="6151" max="6151" width="12.42578125" customWidth="1"/>
    <col min="6152" max="6152" width="22" customWidth="1"/>
    <col min="6153" max="6153" width="15.42578125" customWidth="1"/>
    <col min="6154" max="6154" width="15.7109375" customWidth="1"/>
    <col min="6155" max="6155" width="11.28515625" customWidth="1"/>
    <col min="6157" max="6157" width="21.28515625" customWidth="1"/>
    <col min="6158" max="6158" width="12.28515625" customWidth="1"/>
    <col min="6159" max="6159" width="12.7109375" customWidth="1"/>
    <col min="6171" max="6171" width="12.28515625" customWidth="1"/>
    <col min="6403" max="6403" width="32.7109375" customWidth="1"/>
    <col min="6404" max="6404" width="14.28515625" bestFit="1" customWidth="1"/>
    <col min="6405" max="6405" width="18.85546875" customWidth="1"/>
    <col min="6406" max="6406" width="10.5703125" customWidth="1"/>
    <col min="6407" max="6407" width="12.42578125" customWidth="1"/>
    <col min="6408" max="6408" width="22" customWidth="1"/>
    <col min="6409" max="6409" width="15.42578125" customWidth="1"/>
    <col min="6410" max="6410" width="15.7109375" customWidth="1"/>
    <col min="6411" max="6411" width="11.28515625" customWidth="1"/>
    <col min="6413" max="6413" width="21.28515625" customWidth="1"/>
    <col min="6414" max="6414" width="12.28515625" customWidth="1"/>
    <col min="6415" max="6415" width="12.7109375" customWidth="1"/>
    <col min="6427" max="6427" width="12.28515625" customWidth="1"/>
    <col min="6659" max="6659" width="32.7109375" customWidth="1"/>
    <col min="6660" max="6660" width="14.28515625" bestFit="1" customWidth="1"/>
    <col min="6661" max="6661" width="18.85546875" customWidth="1"/>
    <col min="6662" max="6662" width="10.5703125" customWidth="1"/>
    <col min="6663" max="6663" width="12.42578125" customWidth="1"/>
    <col min="6664" max="6664" width="22" customWidth="1"/>
    <col min="6665" max="6665" width="15.42578125" customWidth="1"/>
    <col min="6666" max="6666" width="15.7109375" customWidth="1"/>
    <col min="6667" max="6667" width="11.28515625" customWidth="1"/>
    <col min="6669" max="6669" width="21.28515625" customWidth="1"/>
    <col min="6670" max="6670" width="12.28515625" customWidth="1"/>
    <col min="6671" max="6671" width="12.7109375" customWidth="1"/>
    <col min="6683" max="6683" width="12.28515625" customWidth="1"/>
    <col min="6915" max="6915" width="32.7109375" customWidth="1"/>
    <col min="6916" max="6916" width="14.28515625" bestFit="1" customWidth="1"/>
    <col min="6917" max="6917" width="18.85546875" customWidth="1"/>
    <col min="6918" max="6918" width="10.5703125" customWidth="1"/>
    <col min="6919" max="6919" width="12.42578125" customWidth="1"/>
    <col min="6920" max="6920" width="22" customWidth="1"/>
    <col min="6921" max="6921" width="15.42578125" customWidth="1"/>
    <col min="6922" max="6922" width="15.7109375" customWidth="1"/>
    <col min="6923" max="6923" width="11.28515625" customWidth="1"/>
    <col min="6925" max="6925" width="21.28515625" customWidth="1"/>
    <col min="6926" max="6926" width="12.28515625" customWidth="1"/>
    <col min="6927" max="6927" width="12.7109375" customWidth="1"/>
    <col min="6939" max="6939" width="12.28515625" customWidth="1"/>
    <col min="7171" max="7171" width="32.7109375" customWidth="1"/>
    <col min="7172" max="7172" width="14.28515625" bestFit="1" customWidth="1"/>
    <col min="7173" max="7173" width="18.85546875" customWidth="1"/>
    <col min="7174" max="7174" width="10.5703125" customWidth="1"/>
    <col min="7175" max="7175" width="12.42578125" customWidth="1"/>
    <col min="7176" max="7176" width="22" customWidth="1"/>
    <col min="7177" max="7177" width="15.42578125" customWidth="1"/>
    <col min="7178" max="7178" width="15.7109375" customWidth="1"/>
    <col min="7179" max="7179" width="11.28515625" customWidth="1"/>
    <col min="7181" max="7181" width="21.28515625" customWidth="1"/>
    <col min="7182" max="7182" width="12.28515625" customWidth="1"/>
    <col min="7183" max="7183" width="12.7109375" customWidth="1"/>
    <col min="7195" max="7195" width="12.28515625" customWidth="1"/>
    <col min="7427" max="7427" width="32.7109375" customWidth="1"/>
    <col min="7428" max="7428" width="14.28515625" bestFit="1" customWidth="1"/>
    <col min="7429" max="7429" width="18.85546875" customWidth="1"/>
    <col min="7430" max="7430" width="10.5703125" customWidth="1"/>
    <col min="7431" max="7431" width="12.42578125" customWidth="1"/>
    <col min="7432" max="7432" width="22" customWidth="1"/>
    <col min="7433" max="7433" width="15.42578125" customWidth="1"/>
    <col min="7434" max="7434" width="15.7109375" customWidth="1"/>
    <col min="7435" max="7435" width="11.28515625" customWidth="1"/>
    <col min="7437" max="7437" width="21.28515625" customWidth="1"/>
    <col min="7438" max="7438" width="12.28515625" customWidth="1"/>
    <col min="7439" max="7439" width="12.7109375" customWidth="1"/>
    <col min="7451" max="7451" width="12.28515625" customWidth="1"/>
    <col min="7683" max="7683" width="32.7109375" customWidth="1"/>
    <col min="7684" max="7684" width="14.28515625" bestFit="1" customWidth="1"/>
    <col min="7685" max="7685" width="18.85546875" customWidth="1"/>
    <col min="7686" max="7686" width="10.5703125" customWidth="1"/>
    <col min="7687" max="7687" width="12.42578125" customWidth="1"/>
    <col min="7688" max="7688" width="22" customWidth="1"/>
    <col min="7689" max="7689" width="15.42578125" customWidth="1"/>
    <col min="7690" max="7690" width="15.7109375" customWidth="1"/>
    <col min="7691" max="7691" width="11.28515625" customWidth="1"/>
    <col min="7693" max="7693" width="21.28515625" customWidth="1"/>
    <col min="7694" max="7694" width="12.28515625" customWidth="1"/>
    <col min="7695" max="7695" width="12.7109375" customWidth="1"/>
    <col min="7707" max="7707" width="12.28515625" customWidth="1"/>
    <col min="7939" max="7939" width="32.7109375" customWidth="1"/>
    <col min="7940" max="7940" width="14.28515625" bestFit="1" customWidth="1"/>
    <col min="7941" max="7941" width="18.85546875" customWidth="1"/>
    <col min="7942" max="7942" width="10.5703125" customWidth="1"/>
    <col min="7943" max="7943" width="12.42578125" customWidth="1"/>
    <col min="7944" max="7944" width="22" customWidth="1"/>
    <col min="7945" max="7945" width="15.42578125" customWidth="1"/>
    <col min="7946" max="7946" width="15.7109375" customWidth="1"/>
    <col min="7947" max="7947" width="11.28515625" customWidth="1"/>
    <col min="7949" max="7949" width="21.28515625" customWidth="1"/>
    <col min="7950" max="7950" width="12.28515625" customWidth="1"/>
    <col min="7951" max="7951" width="12.7109375" customWidth="1"/>
    <col min="7963" max="7963" width="12.28515625" customWidth="1"/>
    <col min="8195" max="8195" width="32.7109375" customWidth="1"/>
    <col min="8196" max="8196" width="14.28515625" bestFit="1" customWidth="1"/>
    <col min="8197" max="8197" width="18.85546875" customWidth="1"/>
    <col min="8198" max="8198" width="10.5703125" customWidth="1"/>
    <col min="8199" max="8199" width="12.42578125" customWidth="1"/>
    <col min="8200" max="8200" width="22" customWidth="1"/>
    <col min="8201" max="8201" width="15.42578125" customWidth="1"/>
    <col min="8202" max="8202" width="15.7109375" customWidth="1"/>
    <col min="8203" max="8203" width="11.28515625" customWidth="1"/>
    <col min="8205" max="8205" width="21.28515625" customWidth="1"/>
    <col min="8206" max="8206" width="12.28515625" customWidth="1"/>
    <col min="8207" max="8207" width="12.7109375" customWidth="1"/>
    <col min="8219" max="8219" width="12.28515625" customWidth="1"/>
    <col min="8451" max="8451" width="32.7109375" customWidth="1"/>
    <col min="8452" max="8452" width="14.28515625" bestFit="1" customWidth="1"/>
    <col min="8453" max="8453" width="18.85546875" customWidth="1"/>
    <col min="8454" max="8454" width="10.5703125" customWidth="1"/>
    <col min="8455" max="8455" width="12.42578125" customWidth="1"/>
    <col min="8456" max="8456" width="22" customWidth="1"/>
    <col min="8457" max="8457" width="15.42578125" customWidth="1"/>
    <col min="8458" max="8458" width="15.7109375" customWidth="1"/>
    <col min="8459" max="8459" width="11.28515625" customWidth="1"/>
    <col min="8461" max="8461" width="21.28515625" customWidth="1"/>
    <col min="8462" max="8462" width="12.28515625" customWidth="1"/>
    <col min="8463" max="8463" width="12.7109375" customWidth="1"/>
    <col min="8475" max="8475" width="12.28515625" customWidth="1"/>
    <col min="8707" max="8707" width="32.7109375" customWidth="1"/>
    <col min="8708" max="8708" width="14.28515625" bestFit="1" customWidth="1"/>
    <col min="8709" max="8709" width="18.85546875" customWidth="1"/>
    <col min="8710" max="8710" width="10.5703125" customWidth="1"/>
    <col min="8711" max="8711" width="12.42578125" customWidth="1"/>
    <col min="8712" max="8712" width="22" customWidth="1"/>
    <col min="8713" max="8713" width="15.42578125" customWidth="1"/>
    <col min="8714" max="8714" width="15.7109375" customWidth="1"/>
    <col min="8715" max="8715" width="11.28515625" customWidth="1"/>
    <col min="8717" max="8717" width="21.28515625" customWidth="1"/>
    <col min="8718" max="8718" width="12.28515625" customWidth="1"/>
    <col min="8719" max="8719" width="12.7109375" customWidth="1"/>
    <col min="8731" max="8731" width="12.28515625" customWidth="1"/>
    <col min="8963" max="8963" width="32.7109375" customWidth="1"/>
    <col min="8964" max="8964" width="14.28515625" bestFit="1" customWidth="1"/>
    <col min="8965" max="8965" width="18.85546875" customWidth="1"/>
    <col min="8966" max="8966" width="10.5703125" customWidth="1"/>
    <col min="8967" max="8967" width="12.42578125" customWidth="1"/>
    <col min="8968" max="8968" width="22" customWidth="1"/>
    <col min="8969" max="8969" width="15.42578125" customWidth="1"/>
    <col min="8970" max="8970" width="15.7109375" customWidth="1"/>
    <col min="8971" max="8971" width="11.28515625" customWidth="1"/>
    <col min="8973" max="8973" width="21.28515625" customWidth="1"/>
    <col min="8974" max="8974" width="12.28515625" customWidth="1"/>
    <col min="8975" max="8975" width="12.7109375" customWidth="1"/>
    <col min="8987" max="8987" width="12.28515625" customWidth="1"/>
    <col min="9219" max="9219" width="32.7109375" customWidth="1"/>
    <col min="9220" max="9220" width="14.28515625" bestFit="1" customWidth="1"/>
    <col min="9221" max="9221" width="18.85546875" customWidth="1"/>
    <col min="9222" max="9222" width="10.5703125" customWidth="1"/>
    <col min="9223" max="9223" width="12.42578125" customWidth="1"/>
    <col min="9224" max="9224" width="22" customWidth="1"/>
    <col min="9225" max="9225" width="15.42578125" customWidth="1"/>
    <col min="9226" max="9226" width="15.7109375" customWidth="1"/>
    <col min="9227" max="9227" width="11.28515625" customWidth="1"/>
    <col min="9229" max="9229" width="21.28515625" customWidth="1"/>
    <col min="9230" max="9230" width="12.28515625" customWidth="1"/>
    <col min="9231" max="9231" width="12.7109375" customWidth="1"/>
    <col min="9243" max="9243" width="12.28515625" customWidth="1"/>
    <col min="9475" max="9475" width="32.7109375" customWidth="1"/>
    <col min="9476" max="9476" width="14.28515625" bestFit="1" customWidth="1"/>
    <col min="9477" max="9477" width="18.85546875" customWidth="1"/>
    <col min="9478" max="9478" width="10.5703125" customWidth="1"/>
    <col min="9479" max="9479" width="12.42578125" customWidth="1"/>
    <col min="9480" max="9480" width="22" customWidth="1"/>
    <col min="9481" max="9481" width="15.42578125" customWidth="1"/>
    <col min="9482" max="9482" width="15.7109375" customWidth="1"/>
    <col min="9483" max="9483" width="11.28515625" customWidth="1"/>
    <col min="9485" max="9485" width="21.28515625" customWidth="1"/>
    <col min="9486" max="9486" width="12.28515625" customWidth="1"/>
    <col min="9487" max="9487" width="12.7109375" customWidth="1"/>
    <col min="9499" max="9499" width="12.28515625" customWidth="1"/>
    <col min="9731" max="9731" width="32.7109375" customWidth="1"/>
    <col min="9732" max="9732" width="14.28515625" bestFit="1" customWidth="1"/>
    <col min="9733" max="9733" width="18.85546875" customWidth="1"/>
    <col min="9734" max="9734" width="10.5703125" customWidth="1"/>
    <col min="9735" max="9735" width="12.42578125" customWidth="1"/>
    <col min="9736" max="9736" width="22" customWidth="1"/>
    <col min="9737" max="9737" width="15.42578125" customWidth="1"/>
    <col min="9738" max="9738" width="15.7109375" customWidth="1"/>
    <col min="9739" max="9739" width="11.28515625" customWidth="1"/>
    <col min="9741" max="9741" width="21.28515625" customWidth="1"/>
    <col min="9742" max="9742" width="12.28515625" customWidth="1"/>
    <col min="9743" max="9743" width="12.7109375" customWidth="1"/>
    <col min="9755" max="9755" width="12.28515625" customWidth="1"/>
    <col min="9987" max="9987" width="32.7109375" customWidth="1"/>
    <col min="9988" max="9988" width="14.28515625" bestFit="1" customWidth="1"/>
    <col min="9989" max="9989" width="18.85546875" customWidth="1"/>
    <col min="9990" max="9990" width="10.5703125" customWidth="1"/>
    <col min="9991" max="9991" width="12.42578125" customWidth="1"/>
    <col min="9992" max="9992" width="22" customWidth="1"/>
    <col min="9993" max="9993" width="15.42578125" customWidth="1"/>
    <col min="9994" max="9994" width="15.7109375" customWidth="1"/>
    <col min="9995" max="9995" width="11.28515625" customWidth="1"/>
    <col min="9997" max="9997" width="21.28515625" customWidth="1"/>
    <col min="9998" max="9998" width="12.28515625" customWidth="1"/>
    <col min="9999" max="9999" width="12.7109375" customWidth="1"/>
    <col min="10011" max="10011" width="12.28515625" customWidth="1"/>
    <col min="10243" max="10243" width="32.7109375" customWidth="1"/>
    <col min="10244" max="10244" width="14.28515625" bestFit="1" customWidth="1"/>
    <col min="10245" max="10245" width="18.85546875" customWidth="1"/>
    <col min="10246" max="10246" width="10.5703125" customWidth="1"/>
    <col min="10247" max="10247" width="12.42578125" customWidth="1"/>
    <col min="10248" max="10248" width="22" customWidth="1"/>
    <col min="10249" max="10249" width="15.42578125" customWidth="1"/>
    <col min="10250" max="10250" width="15.7109375" customWidth="1"/>
    <col min="10251" max="10251" width="11.28515625" customWidth="1"/>
    <col min="10253" max="10253" width="21.28515625" customWidth="1"/>
    <col min="10254" max="10254" width="12.28515625" customWidth="1"/>
    <col min="10255" max="10255" width="12.7109375" customWidth="1"/>
    <col min="10267" max="10267" width="12.28515625" customWidth="1"/>
    <col min="10499" max="10499" width="32.7109375" customWidth="1"/>
    <col min="10500" max="10500" width="14.28515625" bestFit="1" customWidth="1"/>
    <col min="10501" max="10501" width="18.85546875" customWidth="1"/>
    <col min="10502" max="10502" width="10.5703125" customWidth="1"/>
    <col min="10503" max="10503" width="12.42578125" customWidth="1"/>
    <col min="10504" max="10504" width="22" customWidth="1"/>
    <col min="10505" max="10505" width="15.42578125" customWidth="1"/>
    <col min="10506" max="10506" width="15.7109375" customWidth="1"/>
    <col min="10507" max="10507" width="11.28515625" customWidth="1"/>
    <col min="10509" max="10509" width="21.28515625" customWidth="1"/>
    <col min="10510" max="10510" width="12.28515625" customWidth="1"/>
    <col min="10511" max="10511" width="12.7109375" customWidth="1"/>
    <col min="10523" max="10523" width="12.28515625" customWidth="1"/>
    <col min="10755" max="10755" width="32.7109375" customWidth="1"/>
    <col min="10756" max="10756" width="14.28515625" bestFit="1" customWidth="1"/>
    <col min="10757" max="10757" width="18.85546875" customWidth="1"/>
    <col min="10758" max="10758" width="10.5703125" customWidth="1"/>
    <col min="10759" max="10759" width="12.42578125" customWidth="1"/>
    <col min="10760" max="10760" width="22" customWidth="1"/>
    <col min="10761" max="10761" width="15.42578125" customWidth="1"/>
    <col min="10762" max="10762" width="15.7109375" customWidth="1"/>
    <col min="10763" max="10763" width="11.28515625" customWidth="1"/>
    <col min="10765" max="10765" width="21.28515625" customWidth="1"/>
    <col min="10766" max="10766" width="12.28515625" customWidth="1"/>
    <col min="10767" max="10767" width="12.7109375" customWidth="1"/>
    <col min="10779" max="10779" width="12.28515625" customWidth="1"/>
    <col min="11011" max="11011" width="32.7109375" customWidth="1"/>
    <col min="11012" max="11012" width="14.28515625" bestFit="1" customWidth="1"/>
    <col min="11013" max="11013" width="18.85546875" customWidth="1"/>
    <col min="11014" max="11014" width="10.5703125" customWidth="1"/>
    <col min="11015" max="11015" width="12.42578125" customWidth="1"/>
    <col min="11016" max="11016" width="22" customWidth="1"/>
    <col min="11017" max="11017" width="15.42578125" customWidth="1"/>
    <col min="11018" max="11018" width="15.7109375" customWidth="1"/>
    <col min="11019" max="11019" width="11.28515625" customWidth="1"/>
    <col min="11021" max="11021" width="21.28515625" customWidth="1"/>
    <col min="11022" max="11022" width="12.28515625" customWidth="1"/>
    <col min="11023" max="11023" width="12.7109375" customWidth="1"/>
    <col min="11035" max="11035" width="12.28515625" customWidth="1"/>
    <col min="11267" max="11267" width="32.7109375" customWidth="1"/>
    <col min="11268" max="11268" width="14.28515625" bestFit="1" customWidth="1"/>
    <col min="11269" max="11269" width="18.85546875" customWidth="1"/>
    <col min="11270" max="11270" width="10.5703125" customWidth="1"/>
    <col min="11271" max="11271" width="12.42578125" customWidth="1"/>
    <col min="11272" max="11272" width="22" customWidth="1"/>
    <col min="11273" max="11273" width="15.42578125" customWidth="1"/>
    <col min="11274" max="11274" width="15.7109375" customWidth="1"/>
    <col min="11275" max="11275" width="11.28515625" customWidth="1"/>
    <col min="11277" max="11277" width="21.28515625" customWidth="1"/>
    <col min="11278" max="11278" width="12.28515625" customWidth="1"/>
    <col min="11279" max="11279" width="12.7109375" customWidth="1"/>
    <col min="11291" max="11291" width="12.28515625" customWidth="1"/>
    <col min="11523" max="11523" width="32.7109375" customWidth="1"/>
    <col min="11524" max="11524" width="14.28515625" bestFit="1" customWidth="1"/>
    <col min="11525" max="11525" width="18.85546875" customWidth="1"/>
    <col min="11526" max="11526" width="10.5703125" customWidth="1"/>
    <col min="11527" max="11527" width="12.42578125" customWidth="1"/>
    <col min="11528" max="11528" width="22" customWidth="1"/>
    <col min="11529" max="11529" width="15.42578125" customWidth="1"/>
    <col min="11530" max="11530" width="15.7109375" customWidth="1"/>
    <col min="11531" max="11531" width="11.28515625" customWidth="1"/>
    <col min="11533" max="11533" width="21.28515625" customWidth="1"/>
    <col min="11534" max="11534" width="12.28515625" customWidth="1"/>
    <col min="11535" max="11535" width="12.7109375" customWidth="1"/>
    <col min="11547" max="11547" width="12.28515625" customWidth="1"/>
    <col min="11779" max="11779" width="32.7109375" customWidth="1"/>
    <col min="11780" max="11780" width="14.28515625" bestFit="1" customWidth="1"/>
    <col min="11781" max="11781" width="18.85546875" customWidth="1"/>
    <col min="11782" max="11782" width="10.5703125" customWidth="1"/>
    <col min="11783" max="11783" width="12.42578125" customWidth="1"/>
    <col min="11784" max="11784" width="22" customWidth="1"/>
    <col min="11785" max="11785" width="15.42578125" customWidth="1"/>
    <col min="11786" max="11786" width="15.7109375" customWidth="1"/>
    <col min="11787" max="11787" width="11.28515625" customWidth="1"/>
    <col min="11789" max="11789" width="21.28515625" customWidth="1"/>
    <col min="11790" max="11790" width="12.28515625" customWidth="1"/>
    <col min="11791" max="11791" width="12.7109375" customWidth="1"/>
    <col min="11803" max="11803" width="12.28515625" customWidth="1"/>
    <col min="12035" max="12035" width="32.7109375" customWidth="1"/>
    <col min="12036" max="12036" width="14.28515625" bestFit="1" customWidth="1"/>
    <col min="12037" max="12037" width="18.85546875" customWidth="1"/>
    <col min="12038" max="12038" width="10.5703125" customWidth="1"/>
    <col min="12039" max="12039" width="12.42578125" customWidth="1"/>
    <col min="12040" max="12040" width="22" customWidth="1"/>
    <col min="12041" max="12041" width="15.42578125" customWidth="1"/>
    <col min="12042" max="12042" width="15.7109375" customWidth="1"/>
    <col min="12043" max="12043" width="11.28515625" customWidth="1"/>
    <col min="12045" max="12045" width="21.28515625" customWidth="1"/>
    <col min="12046" max="12046" width="12.28515625" customWidth="1"/>
    <col min="12047" max="12047" width="12.7109375" customWidth="1"/>
    <col min="12059" max="12059" width="12.28515625" customWidth="1"/>
    <col min="12291" max="12291" width="32.7109375" customWidth="1"/>
    <col min="12292" max="12292" width="14.28515625" bestFit="1" customWidth="1"/>
    <col min="12293" max="12293" width="18.85546875" customWidth="1"/>
    <col min="12294" max="12294" width="10.5703125" customWidth="1"/>
    <col min="12295" max="12295" width="12.42578125" customWidth="1"/>
    <col min="12296" max="12296" width="22" customWidth="1"/>
    <col min="12297" max="12297" width="15.42578125" customWidth="1"/>
    <col min="12298" max="12298" width="15.7109375" customWidth="1"/>
    <col min="12299" max="12299" width="11.28515625" customWidth="1"/>
    <col min="12301" max="12301" width="21.28515625" customWidth="1"/>
    <col min="12302" max="12302" width="12.28515625" customWidth="1"/>
    <col min="12303" max="12303" width="12.7109375" customWidth="1"/>
    <col min="12315" max="12315" width="12.28515625" customWidth="1"/>
    <col min="12547" max="12547" width="32.7109375" customWidth="1"/>
    <col min="12548" max="12548" width="14.28515625" bestFit="1" customWidth="1"/>
    <col min="12549" max="12549" width="18.85546875" customWidth="1"/>
    <col min="12550" max="12550" width="10.5703125" customWidth="1"/>
    <col min="12551" max="12551" width="12.42578125" customWidth="1"/>
    <col min="12552" max="12552" width="22" customWidth="1"/>
    <col min="12553" max="12553" width="15.42578125" customWidth="1"/>
    <col min="12554" max="12554" width="15.7109375" customWidth="1"/>
    <col min="12555" max="12555" width="11.28515625" customWidth="1"/>
    <col min="12557" max="12557" width="21.28515625" customWidth="1"/>
    <col min="12558" max="12558" width="12.28515625" customWidth="1"/>
    <col min="12559" max="12559" width="12.7109375" customWidth="1"/>
    <col min="12571" max="12571" width="12.28515625" customWidth="1"/>
    <col min="12803" max="12803" width="32.7109375" customWidth="1"/>
    <col min="12804" max="12804" width="14.28515625" bestFit="1" customWidth="1"/>
    <col min="12805" max="12805" width="18.85546875" customWidth="1"/>
    <col min="12806" max="12806" width="10.5703125" customWidth="1"/>
    <col min="12807" max="12807" width="12.42578125" customWidth="1"/>
    <col min="12808" max="12808" width="22" customWidth="1"/>
    <col min="12809" max="12809" width="15.42578125" customWidth="1"/>
    <col min="12810" max="12810" width="15.7109375" customWidth="1"/>
    <col min="12811" max="12811" width="11.28515625" customWidth="1"/>
    <col min="12813" max="12813" width="21.28515625" customWidth="1"/>
    <col min="12814" max="12814" width="12.28515625" customWidth="1"/>
    <col min="12815" max="12815" width="12.7109375" customWidth="1"/>
    <col min="12827" max="12827" width="12.28515625" customWidth="1"/>
    <col min="13059" max="13059" width="32.7109375" customWidth="1"/>
    <col min="13060" max="13060" width="14.28515625" bestFit="1" customWidth="1"/>
    <col min="13061" max="13061" width="18.85546875" customWidth="1"/>
    <col min="13062" max="13062" width="10.5703125" customWidth="1"/>
    <col min="13063" max="13063" width="12.42578125" customWidth="1"/>
    <col min="13064" max="13064" width="22" customWidth="1"/>
    <col min="13065" max="13065" width="15.42578125" customWidth="1"/>
    <col min="13066" max="13066" width="15.7109375" customWidth="1"/>
    <col min="13067" max="13067" width="11.28515625" customWidth="1"/>
    <col min="13069" max="13069" width="21.28515625" customWidth="1"/>
    <col min="13070" max="13070" width="12.28515625" customWidth="1"/>
    <col min="13071" max="13071" width="12.7109375" customWidth="1"/>
    <col min="13083" max="13083" width="12.28515625" customWidth="1"/>
    <col min="13315" max="13315" width="32.7109375" customWidth="1"/>
    <col min="13316" max="13316" width="14.28515625" bestFit="1" customWidth="1"/>
    <col min="13317" max="13317" width="18.85546875" customWidth="1"/>
    <col min="13318" max="13318" width="10.5703125" customWidth="1"/>
    <col min="13319" max="13319" width="12.42578125" customWidth="1"/>
    <col min="13320" max="13320" width="22" customWidth="1"/>
    <col min="13321" max="13321" width="15.42578125" customWidth="1"/>
    <col min="13322" max="13322" width="15.7109375" customWidth="1"/>
    <col min="13323" max="13323" width="11.28515625" customWidth="1"/>
    <col min="13325" max="13325" width="21.28515625" customWidth="1"/>
    <col min="13326" max="13326" width="12.28515625" customWidth="1"/>
    <col min="13327" max="13327" width="12.7109375" customWidth="1"/>
    <col min="13339" max="13339" width="12.28515625" customWidth="1"/>
    <col min="13571" max="13571" width="32.7109375" customWidth="1"/>
    <col min="13572" max="13572" width="14.28515625" bestFit="1" customWidth="1"/>
    <col min="13573" max="13573" width="18.85546875" customWidth="1"/>
    <col min="13574" max="13574" width="10.5703125" customWidth="1"/>
    <col min="13575" max="13575" width="12.42578125" customWidth="1"/>
    <col min="13576" max="13576" width="22" customWidth="1"/>
    <col min="13577" max="13577" width="15.42578125" customWidth="1"/>
    <col min="13578" max="13578" width="15.7109375" customWidth="1"/>
    <col min="13579" max="13579" width="11.28515625" customWidth="1"/>
    <col min="13581" max="13581" width="21.28515625" customWidth="1"/>
    <col min="13582" max="13582" width="12.28515625" customWidth="1"/>
    <col min="13583" max="13583" width="12.7109375" customWidth="1"/>
    <col min="13595" max="13595" width="12.28515625" customWidth="1"/>
    <col min="13827" max="13827" width="32.7109375" customWidth="1"/>
    <col min="13828" max="13828" width="14.28515625" bestFit="1" customWidth="1"/>
    <col min="13829" max="13829" width="18.85546875" customWidth="1"/>
    <col min="13830" max="13830" width="10.5703125" customWidth="1"/>
    <col min="13831" max="13831" width="12.42578125" customWidth="1"/>
    <col min="13832" max="13832" width="22" customWidth="1"/>
    <col min="13833" max="13833" width="15.42578125" customWidth="1"/>
    <col min="13834" max="13834" width="15.7109375" customWidth="1"/>
    <col min="13835" max="13835" width="11.28515625" customWidth="1"/>
    <col min="13837" max="13837" width="21.28515625" customWidth="1"/>
    <col min="13838" max="13838" width="12.28515625" customWidth="1"/>
    <col min="13839" max="13839" width="12.7109375" customWidth="1"/>
    <col min="13851" max="13851" width="12.28515625" customWidth="1"/>
    <col min="14083" max="14083" width="32.7109375" customWidth="1"/>
    <col min="14084" max="14084" width="14.28515625" bestFit="1" customWidth="1"/>
    <col min="14085" max="14085" width="18.85546875" customWidth="1"/>
    <col min="14086" max="14086" width="10.5703125" customWidth="1"/>
    <col min="14087" max="14087" width="12.42578125" customWidth="1"/>
    <col min="14088" max="14088" width="22" customWidth="1"/>
    <col min="14089" max="14089" width="15.42578125" customWidth="1"/>
    <col min="14090" max="14090" width="15.7109375" customWidth="1"/>
    <col min="14091" max="14091" width="11.28515625" customWidth="1"/>
    <col min="14093" max="14093" width="21.28515625" customWidth="1"/>
    <col min="14094" max="14094" width="12.28515625" customWidth="1"/>
    <col min="14095" max="14095" width="12.7109375" customWidth="1"/>
    <col min="14107" max="14107" width="12.28515625" customWidth="1"/>
    <col min="14339" max="14339" width="32.7109375" customWidth="1"/>
    <col min="14340" max="14340" width="14.28515625" bestFit="1" customWidth="1"/>
    <col min="14341" max="14341" width="18.85546875" customWidth="1"/>
    <col min="14342" max="14342" width="10.5703125" customWidth="1"/>
    <col min="14343" max="14343" width="12.42578125" customWidth="1"/>
    <col min="14344" max="14344" width="22" customWidth="1"/>
    <col min="14345" max="14345" width="15.42578125" customWidth="1"/>
    <col min="14346" max="14346" width="15.7109375" customWidth="1"/>
    <col min="14347" max="14347" width="11.28515625" customWidth="1"/>
    <col min="14349" max="14349" width="21.28515625" customWidth="1"/>
    <col min="14350" max="14350" width="12.28515625" customWidth="1"/>
    <col min="14351" max="14351" width="12.7109375" customWidth="1"/>
    <col min="14363" max="14363" width="12.28515625" customWidth="1"/>
    <col min="14595" max="14595" width="32.7109375" customWidth="1"/>
    <col min="14596" max="14596" width="14.28515625" bestFit="1" customWidth="1"/>
    <col min="14597" max="14597" width="18.85546875" customWidth="1"/>
    <col min="14598" max="14598" width="10.5703125" customWidth="1"/>
    <col min="14599" max="14599" width="12.42578125" customWidth="1"/>
    <col min="14600" max="14600" width="22" customWidth="1"/>
    <col min="14601" max="14601" width="15.42578125" customWidth="1"/>
    <col min="14602" max="14602" width="15.7109375" customWidth="1"/>
    <col min="14603" max="14603" width="11.28515625" customWidth="1"/>
    <col min="14605" max="14605" width="21.28515625" customWidth="1"/>
    <col min="14606" max="14606" width="12.28515625" customWidth="1"/>
    <col min="14607" max="14607" width="12.7109375" customWidth="1"/>
    <col min="14619" max="14619" width="12.28515625" customWidth="1"/>
    <col min="14851" max="14851" width="32.7109375" customWidth="1"/>
    <col min="14852" max="14852" width="14.28515625" bestFit="1" customWidth="1"/>
    <col min="14853" max="14853" width="18.85546875" customWidth="1"/>
    <col min="14854" max="14854" width="10.5703125" customWidth="1"/>
    <col min="14855" max="14855" width="12.42578125" customWidth="1"/>
    <col min="14856" max="14856" width="22" customWidth="1"/>
    <col min="14857" max="14857" width="15.42578125" customWidth="1"/>
    <col min="14858" max="14858" width="15.7109375" customWidth="1"/>
    <col min="14859" max="14859" width="11.28515625" customWidth="1"/>
    <col min="14861" max="14861" width="21.28515625" customWidth="1"/>
    <col min="14862" max="14862" width="12.28515625" customWidth="1"/>
    <col min="14863" max="14863" width="12.7109375" customWidth="1"/>
    <col min="14875" max="14875" width="12.28515625" customWidth="1"/>
    <col min="15107" max="15107" width="32.7109375" customWidth="1"/>
    <col min="15108" max="15108" width="14.28515625" bestFit="1" customWidth="1"/>
    <col min="15109" max="15109" width="18.85546875" customWidth="1"/>
    <col min="15110" max="15110" width="10.5703125" customWidth="1"/>
    <col min="15111" max="15111" width="12.42578125" customWidth="1"/>
    <col min="15112" max="15112" width="22" customWidth="1"/>
    <col min="15113" max="15113" width="15.42578125" customWidth="1"/>
    <col min="15114" max="15114" width="15.7109375" customWidth="1"/>
    <col min="15115" max="15115" width="11.28515625" customWidth="1"/>
    <col min="15117" max="15117" width="21.28515625" customWidth="1"/>
    <col min="15118" max="15118" width="12.28515625" customWidth="1"/>
    <col min="15119" max="15119" width="12.7109375" customWidth="1"/>
    <col min="15131" max="15131" width="12.28515625" customWidth="1"/>
    <col min="15363" max="15363" width="32.7109375" customWidth="1"/>
    <col min="15364" max="15364" width="14.28515625" bestFit="1" customWidth="1"/>
    <col min="15365" max="15365" width="18.85546875" customWidth="1"/>
    <col min="15366" max="15366" width="10.5703125" customWidth="1"/>
    <col min="15367" max="15367" width="12.42578125" customWidth="1"/>
    <col min="15368" max="15368" width="22" customWidth="1"/>
    <col min="15369" max="15369" width="15.42578125" customWidth="1"/>
    <col min="15370" max="15370" width="15.7109375" customWidth="1"/>
    <col min="15371" max="15371" width="11.28515625" customWidth="1"/>
    <col min="15373" max="15373" width="21.28515625" customWidth="1"/>
    <col min="15374" max="15374" width="12.28515625" customWidth="1"/>
    <col min="15375" max="15375" width="12.7109375" customWidth="1"/>
    <col min="15387" max="15387" width="12.28515625" customWidth="1"/>
    <col min="15619" max="15619" width="32.7109375" customWidth="1"/>
    <col min="15620" max="15620" width="14.28515625" bestFit="1" customWidth="1"/>
    <col min="15621" max="15621" width="18.85546875" customWidth="1"/>
    <col min="15622" max="15622" width="10.5703125" customWidth="1"/>
    <col min="15623" max="15623" width="12.42578125" customWidth="1"/>
    <col min="15624" max="15624" width="22" customWidth="1"/>
    <col min="15625" max="15625" width="15.42578125" customWidth="1"/>
    <col min="15626" max="15626" width="15.7109375" customWidth="1"/>
    <col min="15627" max="15627" width="11.28515625" customWidth="1"/>
    <col min="15629" max="15629" width="21.28515625" customWidth="1"/>
    <col min="15630" max="15630" width="12.28515625" customWidth="1"/>
    <col min="15631" max="15631" width="12.7109375" customWidth="1"/>
    <col min="15643" max="15643" width="12.28515625" customWidth="1"/>
    <col min="15875" max="15875" width="32.7109375" customWidth="1"/>
    <col min="15876" max="15876" width="14.28515625" bestFit="1" customWidth="1"/>
    <col min="15877" max="15877" width="18.85546875" customWidth="1"/>
    <col min="15878" max="15878" width="10.5703125" customWidth="1"/>
    <col min="15879" max="15879" width="12.42578125" customWidth="1"/>
    <col min="15880" max="15880" width="22" customWidth="1"/>
    <col min="15881" max="15881" width="15.42578125" customWidth="1"/>
    <col min="15882" max="15882" width="15.7109375" customWidth="1"/>
    <col min="15883" max="15883" width="11.28515625" customWidth="1"/>
    <col min="15885" max="15885" width="21.28515625" customWidth="1"/>
    <col min="15886" max="15886" width="12.28515625" customWidth="1"/>
    <col min="15887" max="15887" width="12.7109375" customWidth="1"/>
    <col min="15899" max="15899" width="12.28515625" customWidth="1"/>
    <col min="16131" max="16131" width="32.7109375" customWidth="1"/>
    <col min="16132" max="16132" width="14.28515625" bestFit="1" customWidth="1"/>
    <col min="16133" max="16133" width="18.85546875" customWidth="1"/>
    <col min="16134" max="16134" width="10.5703125" customWidth="1"/>
    <col min="16135" max="16135" width="12.42578125" customWidth="1"/>
    <col min="16136" max="16136" width="22" customWidth="1"/>
    <col min="16137" max="16137" width="15.42578125" customWidth="1"/>
    <col min="16138" max="16138" width="15.7109375" customWidth="1"/>
    <col min="16139" max="16139" width="11.28515625" customWidth="1"/>
    <col min="16141" max="16141" width="21.28515625" customWidth="1"/>
    <col min="16142" max="16142" width="12.28515625" customWidth="1"/>
    <col min="16143" max="16143" width="12.7109375" customWidth="1"/>
    <col min="16155" max="16155" width="12.28515625" customWidth="1"/>
  </cols>
  <sheetData>
    <row r="1" spans="1:27" ht="18" x14ac:dyDescent="0.25">
      <c r="B1" s="39" t="s">
        <v>0</v>
      </c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27" ht="18" x14ac:dyDescent="0.25">
      <c r="B2" s="39" t="s">
        <v>1</v>
      </c>
      <c r="F2" s="71" t="s">
        <v>2</v>
      </c>
      <c r="G2" s="72">
        <v>1</v>
      </c>
      <c r="H2" s="73">
        <f>G2+1</f>
        <v>2</v>
      </c>
      <c r="I2" s="73">
        <f t="shared" ref="I2:S2" si="0">H2+1</f>
        <v>3</v>
      </c>
      <c r="J2" s="73">
        <f t="shared" si="0"/>
        <v>4</v>
      </c>
      <c r="K2" s="73">
        <f t="shared" si="0"/>
        <v>5</v>
      </c>
      <c r="L2" s="73">
        <f t="shared" si="0"/>
        <v>6</v>
      </c>
      <c r="M2" s="73">
        <f t="shared" si="0"/>
        <v>7</v>
      </c>
      <c r="N2" s="73">
        <f t="shared" si="0"/>
        <v>8</v>
      </c>
      <c r="O2" s="73">
        <f t="shared" si="0"/>
        <v>9</v>
      </c>
      <c r="P2" s="73">
        <f t="shared" si="0"/>
        <v>10</v>
      </c>
      <c r="Q2" s="73">
        <f t="shared" si="0"/>
        <v>11</v>
      </c>
      <c r="R2" s="73">
        <f t="shared" si="0"/>
        <v>12</v>
      </c>
      <c r="S2" s="74">
        <f t="shared" si="0"/>
        <v>13</v>
      </c>
    </row>
    <row r="3" spans="1:27" ht="15.75" thickBot="1" x14ac:dyDescent="0.3">
      <c r="B3" s="1"/>
      <c r="F3" s="12"/>
      <c r="G3" s="12"/>
      <c r="K3" s="16"/>
      <c r="L3" s="18"/>
      <c r="M3" s="6"/>
      <c r="N3" s="6"/>
      <c r="O3" s="6"/>
      <c r="P3" s="6"/>
      <c r="Q3" s="6"/>
      <c r="R3" s="6"/>
      <c r="S3" s="6"/>
    </row>
    <row r="4" spans="1:27" ht="18" x14ac:dyDescent="0.25">
      <c r="F4" s="69" t="s">
        <v>4</v>
      </c>
      <c r="G4" s="24"/>
      <c r="H4" s="37" t="s">
        <v>54</v>
      </c>
      <c r="I4" s="102">
        <v>4</v>
      </c>
      <c r="J4" s="38" t="s">
        <v>56</v>
      </c>
      <c r="K4" s="24"/>
      <c r="L4" s="24"/>
      <c r="M4" s="24"/>
      <c r="N4" s="24"/>
      <c r="O4" s="24"/>
      <c r="P4" s="24"/>
      <c r="Q4" s="24"/>
      <c r="R4" s="24"/>
      <c r="S4" s="25"/>
      <c r="Y4" s="2"/>
      <c r="Z4" s="2"/>
      <c r="AA4" s="2"/>
    </row>
    <row r="5" spans="1:27" ht="30.75" x14ac:dyDescent="0.25">
      <c r="B5" s="108" t="s">
        <v>3</v>
      </c>
      <c r="C5" s="109"/>
      <c r="D5" s="109"/>
      <c r="E5" s="79"/>
      <c r="F5" s="26" t="s">
        <v>61</v>
      </c>
      <c r="G5" s="82">
        <f>C16</f>
        <v>2000</v>
      </c>
      <c r="H5" s="82">
        <f>(G5*(1+$G9))/I4</f>
        <v>510</v>
      </c>
      <c r="I5" s="82">
        <f t="shared" ref="I5:S5" si="1">H5*(1+$G9)</f>
        <v>520.20000000000005</v>
      </c>
      <c r="J5" s="82">
        <f t="shared" si="1"/>
        <v>530.60400000000004</v>
      </c>
      <c r="K5" s="82">
        <f t="shared" si="1"/>
        <v>541.21608000000003</v>
      </c>
      <c r="L5" s="82">
        <f t="shared" si="1"/>
        <v>552.0404016</v>
      </c>
      <c r="M5" s="82">
        <f t="shared" si="1"/>
        <v>563.08120963199997</v>
      </c>
      <c r="N5" s="82">
        <f t="shared" si="1"/>
        <v>574.34283382464002</v>
      </c>
      <c r="O5" s="82">
        <f t="shared" si="1"/>
        <v>585.82969050113286</v>
      </c>
      <c r="P5" s="82">
        <f t="shared" si="1"/>
        <v>597.54628431115555</v>
      </c>
      <c r="Q5" s="82">
        <f t="shared" si="1"/>
        <v>609.49720999737872</v>
      </c>
      <c r="R5" s="82">
        <f t="shared" si="1"/>
        <v>621.68715419732632</v>
      </c>
      <c r="S5" s="83">
        <f t="shared" si="1"/>
        <v>634.12089728127285</v>
      </c>
    </row>
    <row r="6" spans="1:27" ht="16.5" thickBot="1" x14ac:dyDescent="0.3">
      <c r="F6" s="48" t="s">
        <v>55</v>
      </c>
      <c r="G6" s="82">
        <f>((($C14*365*$C10*($C11+$C12))/1000))*$C9</f>
        <v>8322</v>
      </c>
      <c r="H6" s="82">
        <f>(((($C14*365*$C10*($C11+$C12))/1000))*$C9)*(1+$G9)^H2</f>
        <v>8658.2088000000003</v>
      </c>
      <c r="I6" s="82">
        <f>(((($C14*365*$C10*($C11+$C12))/1000))*$C9)*(1+$G9)^I2</f>
        <v>8831.3729759999987</v>
      </c>
      <c r="J6" s="82">
        <f t="shared" ref="J6:S6" si="2">(((($C14*365*$C10*($C11+$C12))/1000))*$C9)*(1+$G9)^J2</f>
        <v>9008.0004355199999</v>
      </c>
      <c r="K6" s="82">
        <f t="shared" si="2"/>
        <v>9188.1604442303997</v>
      </c>
      <c r="L6" s="82">
        <f t="shared" si="2"/>
        <v>9371.9236531150091</v>
      </c>
      <c r="M6" s="82">
        <f t="shared" si="2"/>
        <v>9559.362126177306</v>
      </c>
      <c r="N6" s="82">
        <f t="shared" si="2"/>
        <v>9750.5493687008529</v>
      </c>
      <c r="O6" s="82">
        <f t="shared" si="2"/>
        <v>9945.5603560748714</v>
      </c>
      <c r="P6" s="82">
        <f t="shared" si="2"/>
        <v>10144.471563196368</v>
      </c>
      <c r="Q6" s="82">
        <f t="shared" si="2"/>
        <v>10347.360994460294</v>
      </c>
      <c r="R6" s="82">
        <f t="shared" si="2"/>
        <v>10554.308214349501</v>
      </c>
      <c r="S6" s="83">
        <f t="shared" si="2"/>
        <v>10765.394378636491</v>
      </c>
    </row>
    <row r="7" spans="1:27" ht="16.5" thickBot="1" x14ac:dyDescent="0.3">
      <c r="A7" s="12"/>
      <c r="B7" s="40"/>
      <c r="C7" s="41" t="s">
        <v>5</v>
      </c>
      <c r="D7" s="42" t="s">
        <v>6</v>
      </c>
      <c r="E7" s="12"/>
      <c r="F7" s="28" t="s">
        <v>12</v>
      </c>
      <c r="G7" s="84">
        <f>SUM(G5:G6)</f>
        <v>10322</v>
      </c>
      <c r="H7" s="84">
        <f t="shared" ref="H7:S7" si="3">SUM(H5:H6)</f>
        <v>9168.2088000000003</v>
      </c>
      <c r="I7" s="84">
        <f t="shared" si="3"/>
        <v>9351.5729759999995</v>
      </c>
      <c r="J7" s="84">
        <f t="shared" si="3"/>
        <v>9538.6044355199992</v>
      </c>
      <c r="K7" s="84">
        <f t="shared" si="3"/>
        <v>9729.3765242303998</v>
      </c>
      <c r="L7" s="84">
        <f t="shared" si="3"/>
        <v>9923.9640547150084</v>
      </c>
      <c r="M7" s="84">
        <f t="shared" si="3"/>
        <v>10122.443335809307</v>
      </c>
      <c r="N7" s="84">
        <f t="shared" si="3"/>
        <v>10324.892202525492</v>
      </c>
      <c r="O7" s="84">
        <f t="shared" si="3"/>
        <v>10531.390046576003</v>
      </c>
      <c r="P7" s="84">
        <f t="shared" si="3"/>
        <v>10742.017847507524</v>
      </c>
      <c r="Q7" s="84">
        <f t="shared" si="3"/>
        <v>10956.858204457672</v>
      </c>
      <c r="R7" s="84">
        <f t="shared" si="3"/>
        <v>11175.995368546828</v>
      </c>
      <c r="S7" s="85">
        <f t="shared" si="3"/>
        <v>11399.515275917764</v>
      </c>
    </row>
    <row r="8" spans="1:27" ht="18.75" customHeight="1" thickTop="1" thickBot="1" x14ac:dyDescent="0.3">
      <c r="A8" s="6"/>
      <c r="B8" s="43"/>
      <c r="C8" s="46" t="s">
        <v>9</v>
      </c>
      <c r="D8" s="47" t="s">
        <v>9</v>
      </c>
      <c r="E8" s="12"/>
      <c r="F8" s="27" t="s">
        <v>15</v>
      </c>
      <c r="G8" s="86">
        <f>G7</f>
        <v>10322</v>
      </c>
      <c r="H8" s="86">
        <f>H7+G8</f>
        <v>19490.2088</v>
      </c>
      <c r="I8" s="86">
        <f>I7+H8</f>
        <v>28841.781776</v>
      </c>
      <c r="J8" s="86">
        <f t="shared" ref="J8:S8" si="4">J7+I8</f>
        <v>38380.386211520003</v>
      </c>
      <c r="K8" s="86">
        <f t="shared" si="4"/>
        <v>48109.762735750402</v>
      </c>
      <c r="L8" s="86">
        <f t="shared" si="4"/>
        <v>58033.726790465415</v>
      </c>
      <c r="M8" s="86">
        <f t="shared" si="4"/>
        <v>68156.170126274723</v>
      </c>
      <c r="N8" s="86">
        <f t="shared" si="4"/>
        <v>78481.06232880021</v>
      </c>
      <c r="O8" s="86">
        <f t="shared" si="4"/>
        <v>89012.452375376219</v>
      </c>
      <c r="P8" s="86">
        <f t="shared" si="4"/>
        <v>99754.470222883741</v>
      </c>
      <c r="Q8" s="86">
        <f t="shared" si="4"/>
        <v>110711.32842734142</v>
      </c>
      <c r="R8" s="86">
        <f t="shared" si="4"/>
        <v>121887.32379588825</v>
      </c>
      <c r="S8" s="87">
        <f t="shared" si="4"/>
        <v>133286.83907180603</v>
      </c>
    </row>
    <row r="9" spans="1:27" ht="29.25" customHeight="1" x14ac:dyDescent="0.25">
      <c r="A9" s="6"/>
      <c r="B9" s="44" t="s">
        <v>10</v>
      </c>
      <c r="C9" s="95">
        <v>10</v>
      </c>
      <c r="D9" s="96">
        <v>10</v>
      </c>
      <c r="E9" s="19"/>
      <c r="F9" s="32" t="s">
        <v>17</v>
      </c>
      <c r="G9" s="94">
        <v>0.02</v>
      </c>
      <c r="H9" s="4"/>
      <c r="I9" s="5"/>
      <c r="J9" s="5"/>
      <c r="K9" s="5"/>
      <c r="L9" s="5"/>
      <c r="M9" s="5"/>
      <c r="N9" s="5"/>
      <c r="O9" s="5"/>
      <c r="P9" s="5"/>
      <c r="Q9" s="5"/>
      <c r="R9" s="5"/>
      <c r="S9" s="5"/>
    </row>
    <row r="10" spans="1:27" ht="28.5" customHeight="1" thickBot="1" x14ac:dyDescent="0.3">
      <c r="A10" s="6"/>
      <c r="B10" s="44" t="s">
        <v>13</v>
      </c>
      <c r="C10" s="95">
        <v>1200</v>
      </c>
      <c r="D10" s="96">
        <v>400</v>
      </c>
      <c r="E10" s="12"/>
      <c r="F10" s="33" t="s">
        <v>19</v>
      </c>
      <c r="G10" s="34">
        <f>NPV(G9,G7:S7)</f>
        <v>115865.96078431373</v>
      </c>
      <c r="H10" s="4"/>
      <c r="I10" s="101"/>
      <c r="J10" s="5"/>
      <c r="K10" s="5"/>
      <c r="L10" s="5"/>
      <c r="M10" s="5"/>
      <c r="N10" s="5"/>
      <c r="O10" s="5"/>
      <c r="P10" s="5"/>
      <c r="Q10" s="5"/>
      <c r="R10" s="5"/>
      <c r="S10" s="5"/>
    </row>
    <row r="11" spans="1:27" ht="21" customHeight="1" thickBot="1" x14ac:dyDescent="0.3">
      <c r="A11" s="6"/>
      <c r="B11" s="44" t="s">
        <v>16</v>
      </c>
      <c r="C11" s="97">
        <v>0.13</v>
      </c>
      <c r="D11" s="98">
        <v>0.13</v>
      </c>
      <c r="E11" s="12"/>
      <c r="F11" s="2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</row>
    <row r="12" spans="1:27" ht="19.5" customHeight="1" x14ac:dyDescent="0.25">
      <c r="A12" s="6"/>
      <c r="B12" s="44" t="s">
        <v>18</v>
      </c>
      <c r="C12" s="97">
        <v>0.06</v>
      </c>
      <c r="D12" s="98">
        <v>0.06</v>
      </c>
      <c r="E12" s="12"/>
      <c r="F12" s="69" t="s">
        <v>8</v>
      </c>
      <c r="G12" s="76" t="s">
        <v>60</v>
      </c>
      <c r="H12" s="75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30"/>
    </row>
    <row r="13" spans="1:27" ht="19.5" customHeight="1" x14ac:dyDescent="0.25">
      <c r="A13" s="6"/>
      <c r="B13" s="44" t="s">
        <v>20</v>
      </c>
      <c r="C13" s="99">
        <v>100</v>
      </c>
      <c r="D13" s="100">
        <v>1500</v>
      </c>
      <c r="E13" s="12"/>
      <c r="F13" s="48" t="s">
        <v>29</v>
      </c>
      <c r="G13" s="88">
        <f>D16-(D17*D9)</f>
        <v>12900</v>
      </c>
      <c r="H13" s="89">
        <v>0</v>
      </c>
      <c r="I13" s="82">
        <v>0</v>
      </c>
      <c r="J13" s="82">
        <v>0</v>
      </c>
      <c r="K13" s="82">
        <v>0</v>
      </c>
      <c r="L13" s="82">
        <v>0</v>
      </c>
      <c r="M13" s="82">
        <v>0</v>
      </c>
      <c r="N13" s="82">
        <v>0</v>
      </c>
      <c r="O13" s="82">
        <v>0</v>
      </c>
      <c r="P13" s="82">
        <v>0</v>
      </c>
      <c r="Q13" s="82">
        <v>0</v>
      </c>
      <c r="R13" s="82">
        <v>0</v>
      </c>
      <c r="S13" s="83">
        <v>0</v>
      </c>
    </row>
    <row r="14" spans="1:27" ht="18" customHeight="1" x14ac:dyDescent="0.25">
      <c r="A14" s="6"/>
      <c r="B14" s="44" t="s">
        <v>22</v>
      </c>
      <c r="C14" s="95">
        <v>10</v>
      </c>
      <c r="D14" s="96">
        <v>10</v>
      </c>
      <c r="E14" s="12"/>
      <c r="F14" s="48" t="s">
        <v>55</v>
      </c>
      <c r="G14" s="88">
        <f>(((D14*365*D10*(D11+D12))/1000))*D9</f>
        <v>2774</v>
      </c>
      <c r="H14" s="89">
        <f t="shared" ref="H14:S14" si="5">(((($D$14*365*$D$10*($D$11+$D$12))/1000))*$D$9)*(1+$G17)^H2</f>
        <v>2886.0695999999998</v>
      </c>
      <c r="I14" s="82">
        <f t="shared" si="5"/>
        <v>2943.7909919999997</v>
      </c>
      <c r="J14" s="82">
        <f t="shared" si="5"/>
        <v>3002.6668118399998</v>
      </c>
      <c r="K14" s="82">
        <f t="shared" si="5"/>
        <v>3062.7201480767999</v>
      </c>
      <c r="L14" s="82">
        <f t="shared" si="5"/>
        <v>3123.9745510383364</v>
      </c>
      <c r="M14" s="82">
        <f t="shared" si="5"/>
        <v>3186.454042059102</v>
      </c>
      <c r="N14" s="82">
        <f t="shared" si="5"/>
        <v>3250.1831229002846</v>
      </c>
      <c r="O14" s="82">
        <f t="shared" si="5"/>
        <v>3315.1867853582903</v>
      </c>
      <c r="P14" s="82">
        <f t="shared" si="5"/>
        <v>3381.4905210654561</v>
      </c>
      <c r="Q14" s="82">
        <f t="shared" si="5"/>
        <v>3449.1203314867648</v>
      </c>
      <c r="R14" s="82">
        <f t="shared" si="5"/>
        <v>3518.1027381165004</v>
      </c>
      <c r="S14" s="83">
        <f t="shared" si="5"/>
        <v>3588.4647928788304</v>
      </c>
      <c r="T14" s="6"/>
      <c r="U14" s="6"/>
      <c r="V14" s="6"/>
      <c r="W14" s="6"/>
      <c r="X14" s="6"/>
    </row>
    <row r="15" spans="1:27" ht="17.25" customHeight="1" thickBot="1" x14ac:dyDescent="0.3">
      <c r="A15" s="6"/>
      <c r="B15" s="44" t="s">
        <v>25</v>
      </c>
      <c r="C15" s="99">
        <v>100</v>
      </c>
      <c r="D15" s="100">
        <v>250</v>
      </c>
      <c r="E15" s="12"/>
      <c r="F15" s="28" t="s">
        <v>12</v>
      </c>
      <c r="G15" s="90">
        <f>SUM(G13:G14)</f>
        <v>15674</v>
      </c>
      <c r="H15" s="91">
        <f t="shared" ref="H15:S15" si="6">SUM(H13:H14)</f>
        <v>2886.0695999999998</v>
      </c>
      <c r="I15" s="84">
        <f t="shared" si="6"/>
        <v>2943.7909919999997</v>
      </c>
      <c r="J15" s="84">
        <f t="shared" si="6"/>
        <v>3002.6668118399998</v>
      </c>
      <c r="K15" s="84">
        <f t="shared" si="6"/>
        <v>3062.7201480767999</v>
      </c>
      <c r="L15" s="84">
        <f t="shared" si="6"/>
        <v>3123.9745510383364</v>
      </c>
      <c r="M15" s="84">
        <f t="shared" si="6"/>
        <v>3186.454042059102</v>
      </c>
      <c r="N15" s="84">
        <f t="shared" si="6"/>
        <v>3250.1831229002846</v>
      </c>
      <c r="O15" s="84">
        <f t="shared" si="6"/>
        <v>3315.1867853582903</v>
      </c>
      <c r="P15" s="84">
        <f t="shared" si="6"/>
        <v>3381.4905210654561</v>
      </c>
      <c r="Q15" s="84">
        <f t="shared" si="6"/>
        <v>3449.1203314867648</v>
      </c>
      <c r="R15" s="84">
        <f t="shared" si="6"/>
        <v>3518.1027381165004</v>
      </c>
      <c r="S15" s="85">
        <f t="shared" si="6"/>
        <v>3588.4647928788304</v>
      </c>
      <c r="T15" s="6"/>
      <c r="U15" s="6"/>
      <c r="V15" s="6"/>
      <c r="W15" s="6"/>
      <c r="X15" s="6"/>
    </row>
    <row r="16" spans="1:27" ht="18" customHeight="1" thickTop="1" thickBot="1" x14ac:dyDescent="0.3">
      <c r="A16" s="6"/>
      <c r="B16" s="44" t="s">
        <v>26</v>
      </c>
      <c r="C16" s="81">
        <f>(+$C$15+$C$13)*$C$9</f>
        <v>2000</v>
      </c>
      <c r="D16" s="80">
        <f>(+$D$15+$D$13)*$D$9</f>
        <v>17500</v>
      </c>
      <c r="E16" s="12"/>
      <c r="F16" s="31" t="s">
        <v>15</v>
      </c>
      <c r="G16" s="92">
        <f>G15</f>
        <v>15674</v>
      </c>
      <c r="H16" s="93">
        <f>H15+G16</f>
        <v>18560.069599999999</v>
      </c>
      <c r="I16" s="86">
        <f t="shared" ref="I16:S16" si="7">I15+H16</f>
        <v>21503.860591999997</v>
      </c>
      <c r="J16" s="86">
        <f t="shared" si="7"/>
        <v>24506.527403839998</v>
      </c>
      <c r="K16" s="86">
        <f t="shared" si="7"/>
        <v>27569.2475519168</v>
      </c>
      <c r="L16" s="86">
        <f t="shared" si="7"/>
        <v>30693.222102955137</v>
      </c>
      <c r="M16" s="86">
        <f t="shared" si="7"/>
        <v>33879.676145014237</v>
      </c>
      <c r="N16" s="86">
        <f t="shared" si="7"/>
        <v>37129.859267914522</v>
      </c>
      <c r="O16" s="86">
        <f t="shared" si="7"/>
        <v>40445.04605327281</v>
      </c>
      <c r="P16" s="86">
        <f t="shared" si="7"/>
        <v>43826.536574338264</v>
      </c>
      <c r="Q16" s="86">
        <f t="shared" si="7"/>
        <v>47275.656905825032</v>
      </c>
      <c r="R16" s="86">
        <f t="shared" si="7"/>
        <v>50793.759643941536</v>
      </c>
      <c r="S16" s="87">
        <f t="shared" si="7"/>
        <v>54382.224436820368</v>
      </c>
      <c r="T16" s="6"/>
      <c r="U16" s="6"/>
      <c r="V16" s="6"/>
      <c r="W16" s="6"/>
      <c r="X16" s="6"/>
    </row>
    <row r="17" spans="1:28" ht="29.25" customHeight="1" thickBot="1" x14ac:dyDescent="0.3">
      <c r="A17" s="6"/>
      <c r="B17" s="70" t="s">
        <v>59</v>
      </c>
      <c r="C17" s="45"/>
      <c r="D17" s="103">
        <v>460</v>
      </c>
      <c r="E17" s="12"/>
      <c r="F17" s="35" t="s">
        <v>17</v>
      </c>
      <c r="G17" s="94">
        <v>0.02</v>
      </c>
      <c r="T17" s="6"/>
      <c r="U17" s="6"/>
      <c r="V17" s="6"/>
      <c r="W17" s="6"/>
      <c r="X17" s="6"/>
      <c r="Y17" s="6"/>
      <c r="Z17" s="6"/>
      <c r="AA17" s="6"/>
      <c r="AB17" s="6"/>
    </row>
    <row r="18" spans="1:28" s="6" customFormat="1" ht="16.5" customHeight="1" thickBot="1" x14ac:dyDescent="0.3">
      <c r="A18" s="12"/>
      <c r="B18" s="12"/>
      <c r="C18" s="12"/>
      <c r="D18" s="12"/>
      <c r="E18" s="12"/>
      <c r="F18" s="33" t="s">
        <v>19</v>
      </c>
      <c r="G18" s="36">
        <f>NPV(G17,G15:S15)</f>
        <v>48654.66666666665</v>
      </c>
      <c r="H18"/>
      <c r="I18" s="5"/>
      <c r="J18"/>
      <c r="K18"/>
      <c r="L18"/>
      <c r="M18"/>
      <c r="N18"/>
      <c r="O18"/>
      <c r="P18"/>
      <c r="Q18"/>
      <c r="R18"/>
      <c r="S18"/>
    </row>
    <row r="19" spans="1:28" s="6" customFormat="1" ht="18.75" customHeight="1" thickBot="1" x14ac:dyDescent="0.3">
      <c r="A19" s="12"/>
      <c r="C19" s="12"/>
      <c r="D19" s="12"/>
      <c r="E19" s="12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</row>
    <row r="20" spans="1:28" s="6" customFormat="1" ht="23.25" customHeight="1" thickBot="1" x14ac:dyDescent="0.35">
      <c r="A20" s="12"/>
      <c r="B20" s="49" t="s">
        <v>58</v>
      </c>
      <c r="C20" s="50">
        <f>IF(H16/H8&lt;1,(H16/H8)*2,(I16/I8)*3)</f>
        <v>1.9045531826216247</v>
      </c>
      <c r="D20" s="51" t="s">
        <v>43</v>
      </c>
      <c r="E20" s="12"/>
      <c r="F20" s="77" t="s">
        <v>42</v>
      </c>
      <c r="G20" s="78">
        <f>G10-G18</f>
        <v>67211.294117647078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</row>
    <row r="21" spans="1:28" s="6" customFormat="1" ht="21" customHeight="1" x14ac:dyDescent="0.25">
      <c r="A21" s="12"/>
      <c r="B21" s="12" t="s">
        <v>57</v>
      </c>
      <c r="C21" s="12"/>
      <c r="D21" s="12"/>
      <c r="E21" s="12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</row>
    <row r="22" spans="1:28" x14ac:dyDescent="0.25">
      <c r="A22" s="12"/>
      <c r="B22" s="12"/>
      <c r="C22" s="12"/>
      <c r="D22" s="12"/>
      <c r="E22" s="12"/>
      <c r="F22" s="17"/>
      <c r="G22" s="18"/>
      <c r="H22" s="6"/>
    </row>
    <row r="23" spans="1:28" x14ac:dyDescent="0.25">
      <c r="A23" s="12"/>
      <c r="B23" s="12"/>
      <c r="C23" s="12"/>
      <c r="D23" s="12"/>
      <c r="E23" s="12"/>
      <c r="J23" s="1" t="s">
        <v>44</v>
      </c>
      <c r="K23" s="1" t="s">
        <v>45</v>
      </c>
    </row>
    <row r="24" spans="1:28" ht="16.5" thickBot="1" x14ac:dyDescent="0.3">
      <c r="A24" s="12"/>
      <c r="C24" s="3"/>
      <c r="D24" s="1"/>
      <c r="F24" s="68" t="s">
        <v>21</v>
      </c>
      <c r="G24" s="9" t="s">
        <v>23</v>
      </c>
      <c r="H24" s="9" t="s">
        <v>24</v>
      </c>
    </row>
    <row r="25" spans="1:28" ht="15.75" x14ac:dyDescent="0.25">
      <c r="A25" s="12"/>
      <c r="C25" s="22" t="s">
        <v>4</v>
      </c>
      <c r="D25" s="22" t="s">
        <v>7</v>
      </c>
      <c r="E25" s="22" t="s">
        <v>8</v>
      </c>
      <c r="J25" s="61" t="s">
        <v>46</v>
      </c>
      <c r="K25" s="104" t="s">
        <v>47</v>
      </c>
      <c r="L25" s="105"/>
      <c r="M25" s="106"/>
      <c r="N25" s="104" t="s">
        <v>48</v>
      </c>
      <c r="O25" s="105"/>
      <c r="P25" s="107"/>
    </row>
    <row r="26" spans="1:28" ht="15.75" x14ac:dyDescent="0.25">
      <c r="A26" s="12"/>
      <c r="B26" s="21" t="s">
        <v>53</v>
      </c>
      <c r="C26" s="7">
        <v>4000</v>
      </c>
      <c r="D26" s="7">
        <v>10000</v>
      </c>
      <c r="E26" s="7">
        <v>50000</v>
      </c>
      <c r="G26" s="1" t="s">
        <v>27</v>
      </c>
      <c r="H26" s="1" t="s">
        <v>28</v>
      </c>
      <c r="J26" s="58">
        <v>100</v>
      </c>
      <c r="K26" s="62">
        <v>250</v>
      </c>
      <c r="L26" s="52" t="s">
        <v>49</v>
      </c>
      <c r="M26" s="65">
        <v>300</v>
      </c>
      <c r="N26" s="62">
        <v>150</v>
      </c>
      <c r="O26" s="52" t="s">
        <v>49</v>
      </c>
      <c r="P26" s="55">
        <v>200</v>
      </c>
    </row>
    <row r="27" spans="1:28" ht="15.75" x14ac:dyDescent="0.25">
      <c r="A27" s="6"/>
      <c r="B27" s="20" t="s">
        <v>11</v>
      </c>
      <c r="C27" s="7">
        <f>+C26/C14</f>
        <v>400</v>
      </c>
      <c r="D27" s="7">
        <f>+D26/C14</f>
        <v>1000</v>
      </c>
      <c r="E27" s="7">
        <f>+E26/C14</f>
        <v>5000</v>
      </c>
      <c r="G27" s="10" t="s">
        <v>30</v>
      </c>
      <c r="H27" s="10" t="s">
        <v>31</v>
      </c>
      <c r="J27" s="58">
        <v>120</v>
      </c>
      <c r="K27" s="62">
        <v>300</v>
      </c>
      <c r="L27" s="52" t="s">
        <v>49</v>
      </c>
      <c r="M27" s="65">
        <v>360</v>
      </c>
      <c r="N27" s="62">
        <v>180</v>
      </c>
      <c r="O27" s="52" t="s">
        <v>49</v>
      </c>
      <c r="P27" s="55">
        <v>240</v>
      </c>
    </row>
    <row r="28" spans="1:28" ht="15.75" x14ac:dyDescent="0.25">
      <c r="A28" s="6"/>
      <c r="B28" s="20" t="s">
        <v>14</v>
      </c>
      <c r="C28" s="8">
        <f>+C27/365</f>
        <v>1.095890410958904</v>
      </c>
      <c r="D28" s="8">
        <f>+D27/365</f>
        <v>2.7397260273972601</v>
      </c>
      <c r="E28" s="8">
        <f>+E27/365</f>
        <v>13.698630136986301</v>
      </c>
      <c r="G28" s="10" t="s">
        <v>32</v>
      </c>
      <c r="H28" s="10" t="s">
        <v>33</v>
      </c>
      <c r="J28" s="58">
        <v>150</v>
      </c>
      <c r="K28" s="62">
        <v>375</v>
      </c>
      <c r="L28" s="52" t="s">
        <v>49</v>
      </c>
      <c r="M28" s="65">
        <v>450</v>
      </c>
      <c r="N28" s="62">
        <v>225</v>
      </c>
      <c r="O28" s="52" t="s">
        <v>49</v>
      </c>
      <c r="P28" s="55">
        <v>300</v>
      </c>
    </row>
    <row r="29" spans="1:28" ht="15.75" x14ac:dyDescent="0.25">
      <c r="A29" s="6"/>
      <c r="B29" s="1"/>
      <c r="C29" s="12"/>
      <c r="D29" s="12"/>
      <c r="E29" s="12"/>
      <c r="G29" s="10" t="s">
        <v>34</v>
      </c>
      <c r="H29" s="10" t="s">
        <v>35</v>
      </c>
      <c r="J29" s="58">
        <v>180</v>
      </c>
      <c r="K29" s="62">
        <v>450</v>
      </c>
      <c r="L29" s="52" t="s">
        <v>49</v>
      </c>
      <c r="M29" s="65">
        <v>540</v>
      </c>
      <c r="N29" s="62">
        <v>270</v>
      </c>
      <c r="O29" s="52" t="s">
        <v>49</v>
      </c>
      <c r="P29" s="55">
        <v>360</v>
      </c>
    </row>
    <row r="30" spans="1:28" ht="15.75" x14ac:dyDescent="0.25">
      <c r="G30" s="10" t="s">
        <v>36</v>
      </c>
      <c r="H30" s="10" t="s">
        <v>37</v>
      </c>
      <c r="J30" s="58">
        <v>200</v>
      </c>
      <c r="K30" s="62">
        <v>450</v>
      </c>
      <c r="L30" s="52" t="s">
        <v>49</v>
      </c>
      <c r="M30" s="65">
        <v>640</v>
      </c>
      <c r="N30" s="62">
        <v>360</v>
      </c>
      <c r="O30" s="52" t="s">
        <v>49</v>
      </c>
      <c r="P30" s="55">
        <v>400</v>
      </c>
    </row>
    <row r="31" spans="1:28" ht="15.75" x14ac:dyDescent="0.25">
      <c r="G31" s="10" t="s">
        <v>38</v>
      </c>
      <c r="H31" s="10" t="s">
        <v>39</v>
      </c>
      <c r="J31" s="59">
        <v>300</v>
      </c>
      <c r="K31" s="63">
        <v>640</v>
      </c>
      <c r="L31" s="53" t="s">
        <v>49</v>
      </c>
      <c r="M31" s="66">
        <v>800</v>
      </c>
      <c r="N31" s="63">
        <v>460</v>
      </c>
      <c r="O31" s="53" t="s">
        <v>49</v>
      </c>
      <c r="P31" s="56">
        <v>600</v>
      </c>
    </row>
    <row r="32" spans="1:28" ht="15.75" x14ac:dyDescent="0.25">
      <c r="G32" s="10" t="s">
        <v>40</v>
      </c>
      <c r="H32" s="10" t="s">
        <v>41</v>
      </c>
      <c r="J32" s="58">
        <v>400</v>
      </c>
      <c r="K32" s="62">
        <v>1000</v>
      </c>
      <c r="L32" s="52" t="s">
        <v>49</v>
      </c>
      <c r="M32" s="65">
        <v>1200</v>
      </c>
      <c r="N32" s="62">
        <v>600</v>
      </c>
      <c r="O32" s="52" t="s">
        <v>49</v>
      </c>
      <c r="P32" s="55">
        <v>800</v>
      </c>
    </row>
    <row r="33" spans="10:16" ht="15.75" x14ac:dyDescent="0.25">
      <c r="J33" s="58">
        <v>500</v>
      </c>
      <c r="K33" s="62">
        <v>1250</v>
      </c>
      <c r="L33" s="52" t="s">
        <v>49</v>
      </c>
      <c r="M33" s="65">
        <v>1500</v>
      </c>
      <c r="N33" s="62">
        <v>750</v>
      </c>
      <c r="O33" s="52" t="s">
        <v>49</v>
      </c>
      <c r="P33" s="55">
        <v>1000</v>
      </c>
    </row>
    <row r="34" spans="10:16" ht="16.5" thickBot="1" x14ac:dyDescent="0.3">
      <c r="J34" s="60">
        <v>600</v>
      </c>
      <c r="K34" s="64">
        <v>1500</v>
      </c>
      <c r="L34" s="54" t="s">
        <v>49</v>
      </c>
      <c r="M34" s="67">
        <v>1800</v>
      </c>
      <c r="N34" s="64">
        <v>900</v>
      </c>
      <c r="O34" s="54" t="s">
        <v>49</v>
      </c>
      <c r="P34" s="57">
        <v>1200</v>
      </c>
    </row>
    <row r="35" spans="10:16" x14ac:dyDescent="0.25">
      <c r="J35" s="11"/>
    </row>
    <row r="36" spans="10:16" ht="39" x14ac:dyDescent="0.25">
      <c r="J36" s="14" t="s">
        <v>50</v>
      </c>
      <c r="K36" s="15" t="s">
        <v>51</v>
      </c>
      <c r="L36" s="15" t="s">
        <v>52</v>
      </c>
    </row>
    <row r="37" spans="10:16" x14ac:dyDescent="0.25">
      <c r="J37" s="14"/>
      <c r="K37" s="15"/>
      <c r="L37" s="15"/>
    </row>
    <row r="40" spans="10:16" ht="45.75" customHeight="1" x14ac:dyDescent="0.25"/>
    <row r="41" spans="10:16" ht="15.75" customHeight="1" x14ac:dyDescent="0.25"/>
    <row r="56" spans="8:8" ht="23.25" x14ac:dyDescent="0.35">
      <c r="H56" s="13"/>
    </row>
  </sheetData>
  <sheetProtection sheet="1" objects="1" scenarios="1" selectLockedCells="1"/>
  <mergeCells count="3">
    <mergeCell ref="K25:M25"/>
    <mergeCell ref="N25:P25"/>
    <mergeCell ref="B5:D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Manager>Miles McDonald</Manager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User;Miles McDonald</dc:creator>
  <cp:lastModifiedBy>Miles McDonald</cp:lastModifiedBy>
  <dcterms:created xsi:type="dcterms:W3CDTF">2015-02-05T18:29:09Z</dcterms:created>
  <dcterms:modified xsi:type="dcterms:W3CDTF">2015-02-06T03:16:32Z</dcterms:modified>
</cp:coreProperties>
</file>