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10650" windowHeight="9615" tabRatio="796"/>
  </bookViews>
  <sheets>
    <sheet name="Solar Net Meter" sheetId="93" r:id="rId1"/>
  </sheets>
  <externalReferences>
    <externalReference r:id="rId2"/>
    <externalReference r:id="rId3"/>
    <externalReference r:id="rId4"/>
  </externalReferences>
  <definedNames>
    <definedName name="_1_._Print_Are">#REF!,#REF!</definedName>
    <definedName name="_2dcf.p">#REF!</definedName>
    <definedName name="_3exis.r">#REF!</definedName>
    <definedName name="_noi2002">'[1]2Monthly Price Calculation'!#REF!</definedName>
    <definedName name="absrbper">'[2]Input Page'!#REF!</definedName>
    <definedName name="AMORT">'[2]Input Page'!#REF!</definedName>
    <definedName name="ANA_PRD">'[2]Input Page'!#REF!</definedName>
    <definedName name="Apmt">'[1]2Monthly Price Calculation'!#REF!</definedName>
    <definedName name="Argus_Base_CF">#REF!</definedName>
    <definedName name="Argus_Base_CF_Path">#REF!</definedName>
    <definedName name="Argus_Base_Path">'[3]2Assumptions'!#REF!</definedName>
    <definedName name="Argus_Existing_CF">#REF!</definedName>
    <definedName name="Argus_Existing_CF_Path">#REF!</definedName>
    <definedName name="Argus_Existing_Path">'[3]2Assumptions'!#REF!</definedName>
    <definedName name="Balance">'[1]2Monthly Price Calculation'!#REF!</definedName>
    <definedName name="Base">#REF!</definedName>
    <definedName name="capres">'[2]Input Page'!#REF!</definedName>
    <definedName name="City">'[2]Input Page'!#REF!</definedName>
    <definedName name="Col1ValueStart">#REF!</definedName>
    <definedName name="Col2ValueStart">#REF!</definedName>
    <definedName name="CREDIT_LOSS">'[2]Input Page'!#REF!</definedName>
    <definedName name="CUR_VAC">'[2]Input Page'!#REF!</definedName>
    <definedName name="dcf.page">'[1]2Monthly Price Calculation'!#REF!</definedName>
    <definedName name="Draft">#REF!</definedName>
    <definedName name="EQ.REQ">'[1]2Monthly Price Calculation'!#REF!</definedName>
    <definedName name="Excel_File">#REF!</definedName>
    <definedName name="exis.rent">'[1]2Monthly Price Calculation'!#REF!</definedName>
    <definedName name="Existing">#REF!</definedName>
    <definedName name="FileCheck">#REF!</definedName>
    <definedName name="Footer">'[2]Input Page'!#REF!</definedName>
    <definedName name="INT_RATE">'[2]Input Page'!#REF!</definedName>
    <definedName name="Lag">#REF!</definedName>
    <definedName name="Lease_Summary">"NRA"</definedName>
    <definedName name="LevYield">'[1]2Monthly Price Calculation'!#REF!</definedName>
    <definedName name="LOAN">'[1]2Monthly Price Calculation'!#REF!</definedName>
    <definedName name="LOAN_CONST">'[2]Input Page'!#REF!</definedName>
    <definedName name="LOAN_FEE">'[1]2Monthly Price Calculation'!#REF!</definedName>
    <definedName name="LTV">'[1]2Monthly Price Calculation'!#REF!</definedName>
    <definedName name="manfee">'[2]Input Page'!#REF!</definedName>
    <definedName name="mktrnt">'[2]Input Page'!#REF!</definedName>
    <definedName name="NameCheck1">#REF!</definedName>
    <definedName name="NameCheck2">#REF!</definedName>
    <definedName name="opexpgrwth">'[2]Input Page'!#REF!</definedName>
    <definedName name="othinc">'[2]Input Page'!#REF!</definedName>
    <definedName name="othincgrwth">'[2]Input Page'!#REF!</definedName>
    <definedName name="PJE.page">'[1]2Monthly Price Calculation'!#REF!</definedName>
    <definedName name="PJEwith2.page">'[1]2Monthly Price Calculation'!#REF!</definedName>
    <definedName name="price">'[1]2Monthly Price Calculation'!#REF!</definedName>
    <definedName name="Print_Area_1">'[1]2Monthly Price Calculation'!$A$1:$O$41,'[1]2Monthly Price Calculation'!#REF!</definedName>
    <definedName name="Print_Base">#REF!</definedName>
    <definedName name="Print_Existing">#REF!</definedName>
    <definedName name="Print_Lag">#REF!</definedName>
    <definedName name="Record3">#REF!</definedName>
    <definedName name="Record3c">#REF!</definedName>
    <definedName name="Record3e">#REF!</definedName>
    <definedName name="RES_CAP">'[2]Input Page'!#REF!</definedName>
    <definedName name="rntgrwth1">'[2]Input Page'!#REF!</definedName>
    <definedName name="rntgrwth2">'[2]Input Page'!#REF!</definedName>
    <definedName name="rntgrwth3">'[2]Input Page'!#REF!</definedName>
    <definedName name="Start_Year">'[2]Input Page'!#REF!</definedName>
    <definedName name="Street">'[2]Input Page'!#REF!</definedName>
    <definedName name="taxgrwth">'[2]Input Page'!#REF!</definedName>
    <definedName name="ValueCopy">#REF!</definedName>
    <definedName name="ValueCopyPath">#REF!</definedName>
    <definedName name="wrn.AllProperties." hidden="1">{#N/A,#N/A,FALSE,"0Consolidated";#N/A,#N/A,FALSE,"1Airport A and B ";#N/A,#N/A,FALSE,"2CityWest ";#N/A,#N/A,FALSE,"3Normandale Tech A and B";#N/A,#N/A,FALSE,"4Plymouth Corporate";#N/A,#N/A,FALSE,"5Freeway1";#N/A,#N/A,FALSE,"6Freeway2";#N/A,#N/A,FALSE,"7Freeway3";#N/A,#N/A,FALSE,"8Freeway4";#N/A,#N/A,FALSE,"9Parking Lots"}</definedName>
    <definedName name="wrn.BASIC." hidden="1">{#N/A,#N/A,FALSE,"9Pricing Matrix";#N/A,#N/A,FALSE,"3Cash Flow";#N/A,#N/A,FALSE,"2Assumptions";#N/A,#N/A,FALSE,"5Residual"}</definedName>
    <definedName name="wrn.FCG._.Express." hidden="1">{#N/A,#N/A,TRUE,"Title Page";#N/A,#N/A,TRUE,"Executive Summary";#N/A,#N/A,TRUE,"Assumptions";#N/A,#N/A,TRUE,"Footnotes";#N/A,#N/A,TRUE,"Narrative Assumptions";#N/A,#N/A,TRUE,"2nd Generation";#N/A,#N/A,TRUE,"Existing vs Mkt";#N/A,#N/A,TRUE,"Cash Flow";#N/A,#N/A,TRUE,"Residual - Marketing";#N/A,#N/A,TRUE,"Pricing Matrix";#N/A,#N/A,TRUE,"Expiration Schedule";#N/A,#N/A,TRUE,"Expiration Graph "}</definedName>
    <definedName name="wrn.FCG._.Full." hidden="1">{#N/A,#N/A,TRUE,"Title Page";#N/A,#N/A,TRUE,"Executive Summary";#N/A,#N/A,TRUE,"Assumptions";#N/A,#N/A,TRUE,"Footnotes";#N/A,#N/A,TRUE,"Narrative Assumptions";#N/A,#N/A,TRUE,"Vacant Space";#N/A,#N/A,TRUE,"2nd Generation";#N/A,#N/A,TRUE,"Existing vs Mkt";#N/A,#N/A,TRUE,"Cash Flow";#N/A,#N/A,TRUE,"Residual - Marketing";#N/A,#N/A,TRUE,"Pricing Matrix";#N/A,#N/A,TRUE,"Vacancy Detail";#N/A,#N/A,TRUE,"Expiration Schedule";#N/A,#N/A,TRUE,"Expiration Graph ";#N/A,#N/A,TRUE,"Value Matrix";#N/A,#N/A,TRUE,"Value Matrix (2)";#N/A,#N/A,TRUE,"GI Detail";#N/A,#N/A,TRUE,"Exp Detail";#N/A,#N/A,TRUE,"ALease-up Schedule"}</definedName>
    <definedName name="wrn.FCG._.Normal." hidden="1">{#N/A,#N/A,FALSE,"1Summary";#N/A,#N/A,FALSE,"9Pricing Matrix";#N/A,#N/A,FALSE,"Assumptions";#N/A,#N/A,FALSE,"3Cash Flow";#N/A,#N/A,FALSE,"5Residual";#N/A,#N/A,FALSE,"8Residual Sensitivity";#N/A,#N/A,FALSE,"10Vacancy Matrix";#N/A,#N/A,FALSE,"11Expiration Schedule";#N/A,#N/A,FALSE,"12Lease-up Schedule"}</definedName>
    <definedName name="wrn.Full._.Report." hidden="1">{#N/A,#N/A,TRUE,"Title Page";#N/A,#N/A,TRUE,"Executive Summary";#N/A,#N/A,TRUE,"Tenant Summary";#N/A,#N/A,TRUE,"Assumptions";#N/A,#N/A,TRUE,"Capitalization Value ";#N/A,#N/A,TRUE,"Value Matrix ";#N/A,#N/A,TRUE,"Leasing Cost";#N/A,#N/A,TRUE,"Expiration Schedule";#N/A,#N/A,TRUE,"Market Rent Adjustment";#N/A,#N/A,TRUE,"Lease Value"}</definedName>
    <definedName name="wrn.Full._.Template." hidden="1">{#N/A,#N/A,FALSE,"1Summary";#N/A,#N/A,FALSE,"Assumptions";#N/A,#N/A,FALSE,"3Cash Flow";#N/A,#N/A,FALSE,"5Residual";#N/A,#N/A,FALSE,"6Residual (Year 20)";#N/A,#N/A,FALSE,"7Financing Sensitivity";#N/A,#N/A,FALSE,"8Residual Sensitivity";#N/A,#N/A,FALSE,"9Pricing Matrix";#N/A,#N/A,FALSE,"10Vacancy Matrix";#N/A,#N/A,FALSE,"11Expiration Schedule";#N/A,#N/A,FALSE,"12Lease-up Schedule"}</definedName>
    <definedName name="wrn.Full_Template." hidden="1">{#N/A,#N/A,FALSE,"1Summary";#N/A,#N/A,FALSE,"2Assumptions";#N/A,#N/A,FALSE,"3Cash Flow";#N/A,#N/A,FALSE,"4Year 1 Reconciliation";#N/A,#N/A,FALSE,"5Residual";#N/A,#N/A,FALSE,"6Residual (Year 20)";#N/A,#N/A,FALSE,"7Financing Sensitivity";#N/A,#N/A,FALSE,"8Residual Sensitivity";#N/A,#N/A,FALSE,"9Pricing Matrix";#N/A,#N/A,FALSE,"10Vacancy Matrix";#N/A,#N/A,FALSE,"11Expiration Schedule";#N/A,#N/A,FALSE,"12Lease-up Schedule";#N/A,#N/A,FALSE,"13Residual 2007";#N/A,#N/A,FALSE,"14Residual 2008";#N/A,#N/A,FALSE,"15Residual 2009";#N/A,#N/A,FALSE,"16Residual 2010";#N/A,#N/A,FALSE,"17Residual 2011";#N/A,#N/A,FALSE,"18Hold Disposition Matrix";#N/A,#N/A,FALSE,"19Other Disposition Matrix"}</definedName>
    <definedName name="wrn.Hold._.Sell." hidden="1">{#N/A,#N/A,FALSE,"13Residual 2007";#N/A,#N/A,FALSE,"14Residual 2008";#N/A,#N/A,FALSE,"15Residual 2009";#N/A,#N/A,FALSE,"16Residual 2010";#N/A,#N/A,FALSE,"17Residual 2011";#N/A,#N/A,FALSE,"18Hold Disposition Matrix";#N/A,#N/A,FALSE,"19Other Disposition Matrix"}</definedName>
    <definedName name="wrn.JEG." hidden="1">{#N/A,#N/A,FALSE,"1Summary";#N/A,#N/A,FALSE,"2Assumptions";#N/A,#N/A,FALSE,"I&amp;E";#N/A,#N/A,FALSE,"Tax Analysis";#N/A,#N/A,FALSE,"3Cash Flow";#N/A,#N/A,FALSE,"5Residual";#N/A,#N/A,FALSE,"8Residual Sensitivity";#N/A,#N/A,FALSE,"9Pricing Matrix";#N/A,#N/A,FALSE,"10Vacancy Matrix";#N/A,#N/A,FALSE,"11Expiration Schedule";#N/A,#N/A,FALSE,"12Lease-up Schedule"}</definedName>
    <definedName name="wrn.Marketing." hidden="1">{#N/A,#N/A,FALSE,"2Assumptions";#N/A,#N/A,FALSE,"3Cash Flow";#N/A,#N/A,FALSE,"I&amp;E";#N/A,#N/A,FALSE,"I&amp;E (2)";#N/A,#N/A,FALSE,"10Vacancy Matrix";#N/A,#N/A,FALSE,"11Expiration Schedule"}</definedName>
    <definedName name="wrn.Package." hidden="1">{#N/A,#N/A,FALSE,"Executive Summary";#N/A,#N/A,FALSE,"Assumptions";#N/A,#N/A,FALSE,"Cash Flow";#N/A,#N/A,FALSE,"I&amp;E ";#N/A,#N/A,FALSE,"Occupancy Cost";#N/A,#N/A,FALSE,"Vacancy (Mall)";#N/A,#N/A,FALSE,"Expiration Schedule";#N/A,#N/A,FALSE,"Expiration Graph ";#N/A,#N/A,FALSE,"sales graph";#N/A,#N/A,FALSE,"Vacant rents";#N/A,#N/A,FALSE,"Hist Sales";#N/A,#N/A,FALSE,"Monthly Sales";#N/A,#N/A,FALSE,"Rent Roll"}</definedName>
    <definedName name="wrn.Partial." hidden="1">{#N/A,#N/A,FALSE,"Assumptions";#N/A,#N/A,FALSE,"Year One Pro Forma";#N/A,#N/A,FALSE,"Rent Roll Summary";#N/A,#N/A,FALSE,"Market Rent Detail";#N/A,#N/A,FALSE,"Rent Roll Summary";#N/A,#N/A,FALSE,"Market Rent Increases";#N/A,#N/A,FALSE,"Exec Sum 10Yr";#N/A,#N/A,FALSE,"Cash Flow Projections";#N/A,#N/A,FALSE,"Net Residual Value";#N/A,#N/A,FALSE,"Effective Rental Income Detail";#N/A,#N/A,FALSE,"Turnovers";#N/A,#N/A,FALSE,"Matrices"}</definedName>
    <definedName name="wrn.Pricing._.Strategy." hidden="1">{#N/A,#N/A,FALSE,"1Summary";#N/A,#N/A,FALSE,"2Assumptions";#N/A,#N/A,FALSE,"3Cash Flow";#N/A,#N/A,FALSE,"4Year 1 Reconciliation";#N/A,#N/A,FALSE,"5Residual";#N/A,#N/A,FALSE,"6Residual (Year 20)";#N/A,#N/A,FALSE,"7Financing Sensitivity";#N/A,#N/A,FALSE,"8Residual Sensitivity";#N/A,#N/A,FALSE,"9Pricing Matrix";#N/A,#N/A,FALSE,"10Vacancy Matrix";#N/A,#N/A,FALSE,"11Expiration Schedule";#N/A,#N/A,FALSE,"12Lease-up Schedule"}</definedName>
    <definedName name="wrn.Pro._.Forma." hidden="1">{#N/A,#N/A,FALSE,"Assumptions";#N/A,#N/A,FALSE,"Proforma";#N/A,#N/A,FALSE,"Value Matrices";#N/A,#N/A,FALSE,"Graph &amp; Rent Roll"}</definedName>
    <definedName name="wrn.RentRoll." hidden="1">{"CurrentRentRoll",#N/A,FALSE,"Graph &amp; Rent Roll"}</definedName>
    <definedName name="wrn.Residuals." hidden="1">{#N/A,#N/A,FALSE,"5Residual 2007";#N/A,#N/A,FALSE,"5Residual 2008";#N/A,#N/A,FALSE,"5Residual 2009";#N/A,#N/A,FALSE,"5Residual 2010";#N/A,#N/A,FALSE,"5Residual 2011"}</definedName>
    <definedName name="wrn.Top._.REITS." hidden="1">{#N/A,#N/A,FALSE,"REIT ";#N/A,#N/A,FALSE,"Equity Office";#N/A,#N/A,FALSE,"Boston Properties";#N/A,#N/A,FALSE,"Crescent RE";#N/A,#N/A,FALSE,"HRPT";#N/A,#N/A,FALSE,"Vornado";#N/A,#N/A,FALSE,"Cornerstone"}</definedName>
    <definedName name="wrn.USSC_Reports." hidden="1">{#N/A,#N/A,FALSE,"9Pricing Matrix";#N/A,#N/A,FALSE,"1Summary";#N/A,#N/A,FALSE,"2Assumptions";#N/A,#N/A,FALSE,"3Cash Flow";#N/A,#N/A,FALSE,"5Residual";#N/A,#N/A,FALSE,"Occupancy Cost";#N/A,#N/A,FALSE,"7Financing Sensitivity";#N/A,#N/A,FALSE,"8Residual Sensitivity";#N/A,#N/A,FALSE,"10Vacancy Matrix";#N/A,#N/A,FALSE,"11Expiration Schedule";#N/A,#N/A,FALSE,"12Lease-up Schedule";#N/A,#N/A,FALSE,"OFS-Lease-up Schedule";#N/A,#N/A,FALSE,"Short Holds"}</definedName>
    <definedName name="wrn.WCC." hidden="1">{#N/A,#N/A,FALSE,"9Pricing Matrix";#N/A,#N/A,FALSE,"3Cash Flow";#N/A,#N/A,FALSE,"5Residual";#N/A,#N/A,FALSE,"8Residual Sensitivity";#N/A,#N/A,FALSE,"10Vacancy Matrix";#N/A,#N/A,FALSE,"11Expiration Schedule";#N/A,#N/A,FALSE,"12Lease-up Schedule";#N/A,#N/A,FALSE,"I&amp;E";#N/A,#N/A,FALSE,"Tax_Analysis"}</definedName>
    <definedName name="y1noi">#REF!</definedName>
  </definedNames>
  <calcPr calcId="114210"/>
</workbook>
</file>

<file path=xl/calcChain.xml><?xml version="1.0" encoding="utf-8"?>
<calcChain xmlns="http://schemas.openxmlformats.org/spreadsheetml/2006/main">
  <c r="C15" i="93"/>
  <c r="L34"/>
  <c r="C10"/>
  <c r="C17"/>
  <c r="H2"/>
  <c r="I2"/>
  <c r="J2"/>
  <c r="K2"/>
  <c r="L2"/>
  <c r="M2"/>
  <c r="N2"/>
  <c r="O2"/>
  <c r="P2"/>
  <c r="Q2"/>
  <c r="R2"/>
  <c r="S2"/>
  <c r="T2"/>
  <c r="U2"/>
  <c r="V2"/>
  <c r="W2"/>
  <c r="X2"/>
  <c r="Y2"/>
  <c r="Z2"/>
  <c r="H26"/>
  <c r="L22"/>
  <c r="H34"/>
  <c r="C9"/>
  <c r="J6"/>
  <c r="G15"/>
  <c r="M22"/>
  <c r="F10"/>
  <c r="L32"/>
  <c r="M32"/>
  <c r="L29"/>
  <c r="M29"/>
  <c r="U6"/>
  <c r="M6"/>
  <c r="X6"/>
  <c r="T6"/>
  <c r="P6"/>
  <c r="L6"/>
  <c r="H6"/>
  <c r="Y6"/>
  <c r="Q6"/>
  <c r="I6"/>
  <c r="W6"/>
  <c r="S6"/>
  <c r="O6"/>
  <c r="K6"/>
  <c r="G6"/>
  <c r="Z6"/>
  <c r="V6"/>
  <c r="R6"/>
  <c r="N6"/>
  <c r="L31"/>
  <c r="M31"/>
  <c r="L33"/>
  <c r="M33"/>
  <c r="L28"/>
  <c r="M28"/>
  <c r="L25"/>
  <c r="M25"/>
  <c r="L23"/>
  <c r="M23"/>
  <c r="L30"/>
  <c r="M30"/>
  <c r="L27"/>
  <c r="M27"/>
  <c r="K34"/>
  <c r="H28"/>
  <c r="L26"/>
  <c r="M26"/>
  <c r="L24"/>
  <c r="M24"/>
  <c r="M34"/>
  <c r="G4"/>
  <c r="G8"/>
  <c r="G10"/>
  <c r="H4"/>
  <c r="H8"/>
  <c r="H10"/>
  <c r="I4"/>
  <c r="I8"/>
  <c r="I10"/>
  <c r="J4"/>
  <c r="J8"/>
  <c r="J10"/>
  <c r="K4"/>
  <c r="K8"/>
  <c r="K10"/>
  <c r="L4"/>
  <c r="L8"/>
  <c r="L10"/>
  <c r="M4"/>
  <c r="M8"/>
  <c r="M10"/>
  <c r="N4"/>
  <c r="N8"/>
  <c r="O4"/>
  <c r="O8"/>
  <c r="P4"/>
  <c r="P8"/>
  <c r="Q4"/>
  <c r="Q8"/>
  <c r="R4"/>
  <c r="R8"/>
  <c r="S4"/>
  <c r="S8"/>
  <c r="T4"/>
  <c r="T8"/>
  <c r="U4"/>
  <c r="U8"/>
  <c r="V4"/>
  <c r="V8"/>
  <c r="W4"/>
  <c r="W8"/>
  <c r="X4"/>
  <c r="X8"/>
  <c r="Y4"/>
  <c r="Y8"/>
  <c r="Z4"/>
  <c r="Z8"/>
  <c r="G12"/>
  <c r="M14"/>
  <c r="K15"/>
  <c r="I15"/>
</calcChain>
</file>

<file path=xl/sharedStrings.xml><?xml version="1.0" encoding="utf-8"?>
<sst xmlns="http://schemas.openxmlformats.org/spreadsheetml/2006/main" count="94" uniqueCount="93">
  <si>
    <t>Array Type</t>
  </si>
  <si>
    <t>Fixed Tilt</t>
  </si>
  <si>
    <t>PV SYSTEM SPECS</t>
  </si>
  <si>
    <t>Annual Total</t>
  </si>
  <si>
    <t>Mar</t>
    <phoneticPr fontId="0" type="noConversion"/>
  </si>
  <si>
    <t>Apr</t>
    <phoneticPr fontId="0" type="noConversion"/>
  </si>
  <si>
    <t>May</t>
    <phoneticPr fontId="0" type="noConversion"/>
  </si>
  <si>
    <t>Jun</t>
    <phoneticPr fontId="0" type="noConversion"/>
  </si>
  <si>
    <t>Jul</t>
    <phoneticPr fontId="0" type="noConversion"/>
  </si>
  <si>
    <t>YEARLY PV ENERGY GENERATED (fixed axis)</t>
    <phoneticPr fontId="0" type="noConversion"/>
  </si>
  <si>
    <t>AC Energy (kWh)</t>
  </si>
  <si>
    <t>Energy Value ($)</t>
  </si>
  <si>
    <t>Longitude</t>
  </si>
  <si>
    <t>Nov</t>
    <phoneticPr fontId="0" type="noConversion"/>
  </si>
  <si>
    <t>Sep</t>
    <phoneticPr fontId="0" type="noConversion"/>
  </si>
  <si>
    <t>Weather Data</t>
  </si>
  <si>
    <t>Dec</t>
    <phoneticPr fontId="0" type="noConversion"/>
  </si>
  <si>
    <t>Oct</t>
    <phoneticPr fontId="0" type="noConversion"/>
  </si>
  <si>
    <t>Month</t>
  </si>
  <si>
    <t xml:space="preserve">INCOME STATEMENT </t>
  </si>
  <si>
    <t>Latitude</t>
  </si>
  <si>
    <t>Array Tilt</t>
  </si>
  <si>
    <t>Array Azimuth</t>
  </si>
  <si>
    <t>DC Rating (kW)</t>
    <phoneticPr fontId="0" type="noConversion"/>
  </si>
  <si>
    <t>Elevation</t>
  </si>
  <si>
    <t>Solar Radiation (kWh/m2/day)</t>
  </si>
  <si>
    <t>DC to AC Derate Factor</t>
  </si>
  <si>
    <t>AC Rating</t>
  </si>
  <si>
    <t>Feb</t>
    <phoneticPr fontId="0" type="noConversion"/>
  </si>
  <si>
    <t>Aug</t>
    <phoneticPr fontId="0" type="noConversion"/>
  </si>
  <si>
    <t>Jan</t>
    <phoneticPr fontId="0" type="noConversion"/>
  </si>
  <si>
    <t>ASSUMPTIONS</t>
  </si>
  <si>
    <t>Component Warranties</t>
  </si>
  <si>
    <r>
      <t xml:space="preserve">LTV  (in the first year)       </t>
    </r>
    <r>
      <rPr>
        <b/>
        <sz val="10"/>
        <color indexed="32"/>
        <rFont val="Calibri"/>
        <family val="2"/>
      </rPr>
      <t xml:space="preserve">                              </t>
    </r>
  </si>
  <si>
    <t>As per each manufacturer</t>
  </si>
  <si>
    <t>SYSTEM SIZE &amp; CAPITAL COST</t>
  </si>
  <si>
    <t>OPERATING &amp; MAINTENANCE</t>
  </si>
  <si>
    <t>Insurance</t>
  </si>
  <si>
    <r>
      <t xml:space="preserve">Annual Degradation YOY          </t>
    </r>
    <r>
      <rPr>
        <b/>
        <sz val="10"/>
        <color indexed="32"/>
        <rFont val="Calibri"/>
        <family val="2"/>
      </rPr>
      <t>(percentage )</t>
    </r>
    <r>
      <rPr>
        <sz val="10"/>
        <color indexed="32"/>
        <rFont val="Calibri"/>
        <family val="2"/>
      </rPr>
      <t xml:space="preserve">                     </t>
    </r>
  </si>
  <si>
    <t>30 degrees</t>
  </si>
  <si>
    <t xml:space="preserve">Capital Cost per WATT </t>
  </si>
  <si>
    <t>TORONTO</t>
  </si>
  <si>
    <t>173 m</t>
  </si>
  <si>
    <t>CWEC</t>
  </si>
  <si>
    <t>Energy Price</t>
  </si>
  <si>
    <t>ENERGY PRICE</t>
  </si>
  <si>
    <t>YEAR</t>
  </si>
  <si>
    <t>REVENUE</t>
  </si>
  <si>
    <t>ENERGY SAVINGS</t>
  </si>
  <si>
    <t>Insurance Expense</t>
  </si>
  <si>
    <t>System Design &amp; Supply (kW DC)</t>
  </si>
  <si>
    <t xml:space="preserve">Capital Cost      (not includiing tax) </t>
  </si>
  <si>
    <t>Total Price of Electricity per kWhr</t>
  </si>
  <si>
    <t>OPTIONAL DEBT PROVISION</t>
  </si>
  <si>
    <t>PAYBACK</t>
  </si>
  <si>
    <t>Solar Radiation Source: PV Watts v1</t>
  </si>
  <si>
    <t>Wholesale Elec. Cost $/kW</t>
  </si>
  <si>
    <t xml:space="preserve">Elec. Delivery Cost $/kW </t>
  </si>
  <si>
    <t xml:space="preserve">Solar Power Output (kWhr/yr) </t>
  </si>
  <si>
    <t>Avg. House Use/yr of Electricity (kW)</t>
  </si>
  <si>
    <t>Avg. House Cost of elec./yr</t>
  </si>
  <si>
    <t>Payback Period (yrs)</t>
  </si>
  <si>
    <t>Region (Toronto default, see below for alts)</t>
  </si>
  <si>
    <t>Regional average yearly kKhr/yr produced from 1kW Solar System</t>
  </si>
  <si>
    <t xml:space="preserve">GTA </t>
  </si>
  <si>
    <t xml:space="preserve">Winnipeg </t>
  </si>
  <si>
    <t xml:space="preserve">Regina </t>
  </si>
  <si>
    <t>Calgary</t>
  </si>
  <si>
    <t xml:space="preserve">Vancouver </t>
  </si>
  <si>
    <t>Montreal</t>
  </si>
  <si>
    <t>Halifax</t>
  </si>
  <si>
    <t>St Johns</t>
  </si>
  <si>
    <t>Charlottetown</t>
  </si>
  <si>
    <t>source: National Electricity Prices averages</t>
  </si>
  <si>
    <t>http://www.ippsa.com/IP_pdfs/IPPSA-Manning%20Centre%20Report.pdf</t>
  </si>
  <si>
    <t>http://www.hydroquebec.com/publications/en/comparison_prices/pdf/comp_2014_en.pdf</t>
  </si>
  <si>
    <t>ANTICIPATED AVERAGE ANNUAL SUNSHINE FOR TORONTO AREA (in kWh/m2/day)</t>
  </si>
  <si>
    <t>WHAT IS IT WORTH? (NPV)</t>
  </si>
  <si>
    <t>Interest Rate</t>
  </si>
  <si>
    <t xml:space="preserve">Pay off the system cost and reduce the value by the interest rate and you still have a value of </t>
  </si>
  <si>
    <t>Increased value of home =</t>
  </si>
  <si>
    <t>+</t>
  </si>
  <si>
    <t>=</t>
  </si>
  <si>
    <t>NET METERING</t>
  </si>
  <si>
    <r>
      <t xml:space="preserve">Annual Price increase               </t>
    </r>
    <r>
      <rPr>
        <b/>
        <sz val="10"/>
        <color indexed="32"/>
        <rFont val="Calibri"/>
        <family val="2"/>
      </rPr>
      <t>(percentage )</t>
    </r>
  </si>
  <si>
    <r>
      <t xml:space="preserve">Interest Rate on debt                 </t>
    </r>
    <r>
      <rPr>
        <b/>
        <sz val="10"/>
        <color indexed="32"/>
        <rFont val="Calibri"/>
        <family val="2"/>
      </rPr>
      <t>(percentage)</t>
    </r>
  </si>
  <si>
    <r>
      <t xml:space="preserve">Amortization                             </t>
    </r>
    <r>
      <rPr>
        <b/>
        <sz val="10"/>
        <color indexed="32"/>
        <rFont val="Calibri"/>
        <family val="2"/>
      </rPr>
      <t xml:space="preserve">  ( years )</t>
    </r>
  </si>
  <si>
    <r>
      <t>43.67</t>
    </r>
    <r>
      <rPr>
        <vertAlign val="superscript"/>
        <sz val="10"/>
        <rFont val="Calibri"/>
        <family val="2"/>
      </rPr>
      <t>0</t>
    </r>
    <r>
      <rPr>
        <sz val="10"/>
        <rFont val="Calibri"/>
        <family val="2"/>
      </rPr>
      <t xml:space="preserve"> N</t>
    </r>
  </si>
  <si>
    <r>
      <t>79.63</t>
    </r>
    <r>
      <rPr>
        <vertAlign val="superscript"/>
        <sz val="10"/>
        <rFont val="Calibri"/>
        <family val="2"/>
      </rPr>
      <t>0</t>
    </r>
    <r>
      <rPr>
        <sz val="10"/>
        <rFont val="Calibri"/>
        <family val="2"/>
      </rPr>
      <t xml:space="preserve"> W</t>
    </r>
  </si>
  <si>
    <t>Tax on Electricity</t>
  </si>
  <si>
    <t>Avg Price           $/kW</t>
  </si>
  <si>
    <r>
      <t xml:space="preserve">see when </t>
    </r>
    <r>
      <rPr>
        <b/>
        <sz val="10"/>
        <color indexed="37"/>
        <rFont val="Arial"/>
        <family val="2"/>
      </rPr>
      <t>PAYBACK</t>
    </r>
    <r>
      <rPr>
        <b/>
        <sz val="10"/>
        <rFont val="Arial"/>
        <family val="2"/>
      </rPr>
      <t xml:space="preserve"> line turns positive</t>
    </r>
  </si>
  <si>
    <t>Only change cells coloured like this.</t>
  </si>
</sst>
</file>

<file path=xl/styles.xml><?xml version="1.0" encoding="utf-8"?>
<styleSheet xmlns="http://schemas.openxmlformats.org/spreadsheetml/2006/main">
  <numFmts count="9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"/>
    <numFmt numFmtId="167" formatCode="0.0%"/>
    <numFmt numFmtId="168" formatCode="&quot;$&quot;#,##0.00"/>
    <numFmt numFmtId="169" formatCode="_-* #,##0_-;\-* #,##0_-;_-* &quot;-&quot;??_-;_-@_-"/>
    <numFmt numFmtId="170" formatCode="&quot;$&quot;#,##0.000"/>
    <numFmt numFmtId="171" formatCode="0.0"/>
  </numFmts>
  <fonts count="43">
    <font>
      <sz val="10"/>
      <name val="Times New Roman"/>
    </font>
    <font>
      <sz val="10"/>
      <name val="Times New Roman"/>
      <family val="1"/>
    </font>
    <font>
      <b/>
      <sz val="10"/>
      <name val="Helv"/>
    </font>
    <font>
      <sz val="8"/>
      <color indexed="24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indexed="8"/>
      <name val="Calibri"/>
      <family val="2"/>
    </font>
    <font>
      <sz val="6"/>
      <name val="Arial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8"/>
      <name val="Calibri"/>
      <family val="2"/>
    </font>
    <font>
      <b/>
      <sz val="12"/>
      <name val="Calibri"/>
      <family val="2"/>
    </font>
    <font>
      <sz val="8"/>
      <name val="Verdana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color indexed="8"/>
      <name val="Calibri"/>
      <family val="2"/>
    </font>
    <font>
      <b/>
      <sz val="10"/>
      <color indexed="32"/>
      <name val="Calibri"/>
      <family val="2"/>
    </font>
    <font>
      <sz val="10"/>
      <color indexed="32"/>
      <name val="Calibri"/>
      <family val="2"/>
    </font>
    <font>
      <b/>
      <sz val="12"/>
      <color indexed="32"/>
      <name val="Calibri"/>
      <family val="2"/>
    </font>
    <font>
      <b/>
      <sz val="12"/>
      <name val="Calibri"/>
      <family val="2"/>
    </font>
    <font>
      <b/>
      <sz val="18"/>
      <name val="Calibri"/>
      <family val="2"/>
    </font>
    <font>
      <b/>
      <u/>
      <sz val="14"/>
      <color indexed="8"/>
      <name val="Calibri"/>
      <family val="2"/>
    </font>
    <font>
      <sz val="12"/>
      <name val="Calibri"/>
      <family val="2"/>
    </font>
    <font>
      <b/>
      <sz val="36"/>
      <name val="Times New Roman"/>
      <family val="1"/>
    </font>
    <font>
      <b/>
      <sz val="11"/>
      <name val="Arial"/>
      <family val="2"/>
    </font>
    <font>
      <b/>
      <sz val="13"/>
      <color indexed="8"/>
      <name val="Calibri"/>
      <family val="2"/>
    </font>
    <font>
      <b/>
      <sz val="11"/>
      <name val="Times New Roman"/>
      <family val="1"/>
    </font>
    <font>
      <b/>
      <sz val="12"/>
      <color indexed="38"/>
      <name val="Calibri"/>
      <family val="2"/>
    </font>
    <font>
      <b/>
      <sz val="11"/>
      <color indexed="32"/>
      <name val="Calibri"/>
      <family val="2"/>
    </font>
    <font>
      <sz val="10"/>
      <color indexed="21"/>
      <name val="Times New Roman"/>
      <family val="1"/>
    </font>
    <font>
      <b/>
      <sz val="11"/>
      <color indexed="38"/>
      <name val="Arial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4"/>
      <color indexed="38"/>
      <name val="Calibri"/>
      <family val="2"/>
    </font>
    <font>
      <b/>
      <sz val="14"/>
      <color indexed="8"/>
      <name val="Calibri"/>
      <family val="2"/>
    </font>
    <font>
      <vertAlign val="superscript"/>
      <sz val="10"/>
      <name val="Calibri"/>
      <family val="2"/>
    </font>
    <font>
      <b/>
      <sz val="11"/>
      <color indexed="57"/>
      <name val="Arial"/>
      <family val="2"/>
    </font>
    <font>
      <b/>
      <sz val="12"/>
      <color indexed="57"/>
      <name val="Calibri"/>
      <family val="2"/>
    </font>
    <font>
      <b/>
      <sz val="10"/>
      <color indexed="37"/>
      <name val="Arial"/>
      <family val="2"/>
    </font>
    <font>
      <sz val="11"/>
      <color rgb="FF006100"/>
      <name val="Calibri"/>
      <family val="2"/>
      <scheme val="minor"/>
    </font>
    <font>
      <u/>
      <sz val="10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3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1" fillId="6" borderId="0" applyNumberFormat="0" applyBorder="0" applyAlignment="0" applyProtection="0"/>
    <xf numFmtId="0" fontId="42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Fill="0" applyBorder="0" applyProtection="0">
      <alignment horizontal="center"/>
    </xf>
  </cellStyleXfs>
  <cellXfs count="182">
    <xf numFmtId="0" fontId="0" fillId="0" borderId="0" xfId="0"/>
    <xf numFmtId="0" fontId="0" fillId="0" borderId="0" xfId="0" applyBorder="1"/>
    <xf numFmtId="0" fontId="10" fillId="2" borderId="0" xfId="0" applyFont="1" applyFill="1" applyBorder="1"/>
    <xf numFmtId="0" fontId="10" fillId="2" borderId="1" xfId="0" applyFont="1" applyFill="1" applyBorder="1"/>
    <xf numFmtId="0" fontId="10" fillId="2" borderId="0" xfId="0" applyFont="1" applyFill="1" applyBorder="1" applyAlignment="1">
      <alignment horizontal="left"/>
    </xf>
    <xf numFmtId="0" fontId="10" fillId="2" borderId="2" xfId="0" applyFont="1" applyFill="1" applyBorder="1" applyAlignment="1">
      <alignment vertical="center"/>
    </xf>
    <xf numFmtId="0" fontId="0" fillId="0" borderId="0" xfId="0" applyFill="1" applyBorder="1"/>
    <xf numFmtId="166" fontId="15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right"/>
    </xf>
    <xf numFmtId="0" fontId="14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1" fillId="0" borderId="0" xfId="0" applyFont="1" applyFill="1" applyBorder="1"/>
    <xf numFmtId="166" fontId="15" fillId="0" borderId="0" xfId="0" applyNumberFormat="1" applyFont="1" applyFill="1" applyBorder="1" applyAlignment="1">
      <alignment horizontal="right" vertical="center"/>
    </xf>
    <xf numFmtId="167" fontId="15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8" fontId="15" fillId="0" borderId="0" xfId="0" applyNumberFormat="1" applyFont="1" applyFill="1" applyBorder="1" applyAlignment="1">
      <alignment vertical="center"/>
    </xf>
    <xf numFmtId="0" fontId="19" fillId="0" borderId="3" xfId="0" applyFont="1" applyBorder="1" applyAlignment="1">
      <alignment horizontal="left" vertical="center" wrapText="1"/>
    </xf>
    <xf numFmtId="1" fontId="20" fillId="0" borderId="0" xfId="6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vertical="center" wrapText="1"/>
    </xf>
    <xf numFmtId="9" fontId="20" fillId="2" borderId="4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vertical="center" wrapText="1"/>
    </xf>
    <xf numFmtId="1" fontId="20" fillId="0" borderId="6" xfId="6" applyNumberFormat="1" applyFont="1" applyFill="1" applyBorder="1" applyAlignment="1">
      <alignment horizontal="center" vertical="center"/>
    </xf>
    <xf numFmtId="3" fontId="20" fillId="0" borderId="4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3" fontId="0" fillId="0" borderId="0" xfId="1" applyNumberFormat="1" applyFont="1" applyFill="1" applyBorder="1" applyAlignment="1">
      <alignment horizontal="right"/>
    </xf>
    <xf numFmtId="167" fontId="20" fillId="0" borderId="4" xfId="6" applyNumberFormat="1" applyFont="1" applyFill="1" applyBorder="1" applyAlignment="1">
      <alignment horizontal="center" vertical="center"/>
    </xf>
    <xf numFmtId="168" fontId="20" fillId="0" borderId="4" xfId="0" applyNumberFormat="1" applyFont="1" applyFill="1" applyBorder="1" applyAlignment="1">
      <alignment horizontal="center" vertical="center"/>
    </xf>
    <xf numFmtId="170" fontId="10" fillId="3" borderId="7" xfId="0" applyNumberFormat="1" applyFont="1" applyFill="1" applyBorder="1" applyAlignment="1">
      <alignment horizontal="center" vertical="center"/>
    </xf>
    <xf numFmtId="168" fontId="14" fillId="0" borderId="0" xfId="0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19" fillId="0" borderId="5" xfId="0" applyFont="1" applyBorder="1" applyAlignment="1">
      <alignment vertical="center" wrapText="1"/>
    </xf>
    <xf numFmtId="3" fontId="0" fillId="0" borderId="0" xfId="0" applyNumberForma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10" fillId="2" borderId="9" xfId="0" applyFont="1" applyFill="1" applyBorder="1"/>
    <xf numFmtId="0" fontId="4" fillId="3" borderId="10" xfId="0" applyFont="1" applyFill="1" applyBorder="1" applyAlignment="1">
      <alignment horizontal="center"/>
    </xf>
    <xf numFmtId="0" fontId="10" fillId="2" borderId="11" xfId="0" applyFont="1" applyFill="1" applyBorder="1"/>
    <xf numFmtId="0" fontId="4" fillId="3" borderId="12" xfId="0" applyFont="1" applyFill="1" applyBorder="1" applyAlignment="1">
      <alignment horizontal="center"/>
    </xf>
    <xf numFmtId="0" fontId="10" fillId="2" borderId="8" xfId="0" applyFont="1" applyFill="1" applyBorder="1"/>
    <xf numFmtId="0" fontId="10" fillId="2" borderId="2" xfId="0" applyFont="1" applyFill="1" applyBorder="1"/>
    <xf numFmtId="0" fontId="4" fillId="3" borderId="7" xfId="0" applyFont="1" applyFill="1" applyBorder="1" applyAlignment="1">
      <alignment horizontal="center"/>
    </xf>
    <xf numFmtId="0" fontId="0" fillId="2" borderId="11" xfId="0" applyFill="1" applyBorder="1"/>
    <xf numFmtId="0" fontId="0" fillId="2" borderId="0" xfId="0" applyFill="1" applyBorder="1"/>
    <xf numFmtId="0" fontId="0" fillId="2" borderId="12" xfId="0" applyFill="1" applyBorder="1"/>
    <xf numFmtId="2" fontId="13" fillId="2" borderId="13" xfId="0" applyNumberFormat="1" applyFont="1" applyFill="1" applyBorder="1" applyAlignment="1">
      <alignment horizontal="center" vertical="center"/>
    </xf>
    <xf numFmtId="169" fontId="4" fillId="2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2" xfId="0" applyFont="1" applyFill="1" applyBorder="1" applyAlignment="1">
      <alignment horizontal="center"/>
    </xf>
    <xf numFmtId="0" fontId="16" fillId="0" borderId="0" xfId="6" applyNumberFormat="1" applyFont="1" applyFill="1" applyBorder="1" applyAlignment="1">
      <alignment horizontal="center"/>
    </xf>
    <xf numFmtId="3" fontId="0" fillId="0" borderId="12" xfId="0" applyNumberFormat="1" applyFill="1" applyBorder="1" applyAlignment="1">
      <alignment horizontal="right"/>
    </xf>
    <xf numFmtId="0" fontId="0" fillId="0" borderId="11" xfId="0" applyFill="1" applyBorder="1"/>
    <xf numFmtId="0" fontId="0" fillId="0" borderId="12" xfId="0" applyFill="1" applyBorder="1"/>
    <xf numFmtId="3" fontId="0" fillId="0" borderId="12" xfId="1" applyNumberFormat="1" applyFont="1" applyFill="1" applyBorder="1" applyAlignment="1">
      <alignment horizontal="right"/>
    </xf>
    <xf numFmtId="0" fontId="27" fillId="0" borderId="8" xfId="0" applyFont="1" applyFill="1" applyBorder="1"/>
    <xf numFmtId="0" fontId="27" fillId="0" borderId="2" xfId="0" applyFont="1" applyFill="1" applyBorder="1"/>
    <xf numFmtId="3" fontId="27" fillId="0" borderId="2" xfId="2" applyNumberFormat="1" applyFont="1" applyBorder="1"/>
    <xf numFmtId="3" fontId="27" fillId="0" borderId="7" xfId="2" applyNumberFormat="1" applyFont="1" applyBorder="1"/>
    <xf numFmtId="3" fontId="24" fillId="0" borderId="0" xfId="0" applyNumberFormat="1" applyFont="1" applyFill="1" applyBorder="1" applyAlignment="1">
      <alignment vertical="center"/>
    </xf>
    <xf numFmtId="166" fontId="29" fillId="0" borderId="0" xfId="0" applyNumberFormat="1" applyFont="1" applyFill="1" applyBorder="1" applyAlignment="1">
      <alignment vertical="center"/>
    </xf>
    <xf numFmtId="170" fontId="21" fillId="0" borderId="4" xfId="0" applyNumberFormat="1" applyFont="1" applyFill="1" applyBorder="1" applyAlignment="1">
      <alignment horizontal="center" vertical="center"/>
    </xf>
    <xf numFmtId="0" fontId="16" fillId="0" borderId="3" xfId="0" applyFont="1" applyBorder="1"/>
    <xf numFmtId="3" fontId="16" fillId="0" borderId="4" xfId="1" applyNumberFormat="1" applyFont="1" applyBorder="1" applyAlignment="1">
      <alignment horizontal="center" vertical="center"/>
    </xf>
    <xf numFmtId="168" fontId="16" fillId="0" borderId="4" xfId="2" applyNumberFormat="1" applyFont="1" applyBorder="1" applyAlignment="1">
      <alignment horizontal="center"/>
    </xf>
    <xf numFmtId="171" fontId="16" fillId="0" borderId="4" xfId="0" applyNumberFormat="1" applyFont="1" applyBorder="1" applyAlignment="1">
      <alignment horizontal="center"/>
    </xf>
    <xf numFmtId="0" fontId="32" fillId="0" borderId="0" xfId="0" applyFont="1" applyFill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3" fillId="0" borderId="3" xfId="0" applyFont="1" applyBorder="1"/>
    <xf numFmtId="0" fontId="33" fillId="0" borderId="3" xfId="0" applyFont="1" applyFill="1" applyBorder="1"/>
    <xf numFmtId="0" fontId="30" fillId="0" borderId="5" xfId="0" applyFont="1" applyBorder="1" applyAlignment="1">
      <alignment vertical="center"/>
    </xf>
    <xf numFmtId="0" fontId="16" fillId="0" borderId="11" xfId="0" applyFont="1" applyFill="1" applyBorder="1"/>
    <xf numFmtId="0" fontId="0" fillId="0" borderId="12" xfId="0" applyBorder="1"/>
    <xf numFmtId="0" fontId="0" fillId="0" borderId="2" xfId="0" applyBorder="1"/>
    <xf numFmtId="0" fontId="42" fillId="0" borderId="11" xfId="5" applyFill="1" applyBorder="1"/>
    <xf numFmtId="3" fontId="16" fillId="0" borderId="0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0" fontId="42" fillId="0" borderId="11" xfId="5" applyBorder="1"/>
    <xf numFmtId="0" fontId="0" fillId="0" borderId="2" xfId="0" applyFill="1" applyBorder="1"/>
    <xf numFmtId="0" fontId="0" fillId="0" borderId="7" xfId="0" applyFill="1" applyBorder="1" applyAlignment="1">
      <alignment horizontal="right"/>
    </xf>
    <xf numFmtId="0" fontId="1" fillId="0" borderId="8" xfId="0" applyFont="1" applyFill="1" applyBorder="1"/>
    <xf numFmtId="0" fontId="20" fillId="0" borderId="0" xfId="0" applyFont="1" applyBorder="1" applyAlignment="1">
      <alignment horizontal="center" vertical="center" wrapText="1"/>
    </xf>
    <xf numFmtId="167" fontId="20" fillId="0" borderId="0" xfId="6" applyNumberFormat="1" applyFont="1" applyFill="1" applyBorder="1" applyAlignment="1">
      <alignment horizontal="center" vertical="center"/>
    </xf>
    <xf numFmtId="9" fontId="20" fillId="0" borderId="0" xfId="6" applyFont="1" applyFill="1" applyBorder="1" applyAlignment="1">
      <alignment horizontal="center" vertical="center"/>
    </xf>
    <xf numFmtId="168" fontId="16" fillId="0" borderId="0" xfId="2" applyNumberFormat="1" applyFont="1" applyBorder="1" applyAlignment="1">
      <alignment horizontal="center"/>
    </xf>
    <xf numFmtId="0" fontId="0" fillId="0" borderId="11" xfId="0" applyBorder="1"/>
    <xf numFmtId="0" fontId="1" fillId="0" borderId="12" xfId="0" applyFont="1" applyFill="1" applyBorder="1"/>
    <xf numFmtId="0" fontId="6" fillId="2" borderId="0" xfId="0" applyFont="1" applyFill="1" applyBorder="1" applyAlignment="1">
      <alignment horizontal="center"/>
    </xf>
    <xf numFmtId="2" fontId="0" fillId="2" borderId="0" xfId="0" applyNumberFormat="1" applyFill="1" applyBorder="1" applyAlignment="1" applyProtection="1">
      <alignment horizontal="center" vertical="center"/>
      <protection hidden="1"/>
    </xf>
    <xf numFmtId="166" fontId="4" fillId="2" borderId="12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0" fillId="0" borderId="8" xfId="0" applyBorder="1"/>
    <xf numFmtId="1" fontId="0" fillId="0" borderId="0" xfId="0" applyNumberFormat="1" applyBorder="1"/>
    <xf numFmtId="3" fontId="8" fillId="0" borderId="14" xfId="4" applyNumberFormat="1" applyFont="1" applyFill="1" applyBorder="1" applyAlignment="1">
      <alignment horizontal="center"/>
    </xf>
    <xf numFmtId="0" fontId="36" fillId="0" borderId="11" xfId="0" applyFont="1" applyBorder="1" applyAlignment="1">
      <alignment vertical="center"/>
    </xf>
    <xf numFmtId="38" fontId="21" fillId="0" borderId="11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2" borderId="11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left" vertical="center"/>
    </xf>
    <xf numFmtId="1" fontId="10" fillId="3" borderId="12" xfId="1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170" fontId="16" fillId="0" borderId="12" xfId="0" applyNumberFormat="1" applyFont="1" applyBorder="1" applyAlignment="1">
      <alignment horizontal="center"/>
    </xf>
    <xf numFmtId="170" fontId="16" fillId="0" borderId="7" xfId="0" applyNumberFormat="1" applyFont="1" applyBorder="1" applyAlignment="1">
      <alignment horizontal="center"/>
    </xf>
    <xf numFmtId="0" fontId="1" fillId="4" borderId="18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/>
    </xf>
    <xf numFmtId="0" fontId="17" fillId="4" borderId="20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0" xfId="0" applyFill="1" applyBorder="1"/>
    <xf numFmtId="3" fontId="0" fillId="4" borderId="0" xfId="0" applyNumberFormat="1" applyFill="1" applyBorder="1"/>
    <xf numFmtId="3" fontId="0" fillId="4" borderId="12" xfId="0" applyNumberFormat="1" applyFill="1" applyBorder="1"/>
    <xf numFmtId="0" fontId="26" fillId="4" borderId="19" xfId="0" applyFont="1" applyFill="1" applyBorder="1" applyAlignment="1">
      <alignment vertical="center"/>
    </xf>
    <xf numFmtId="166" fontId="15" fillId="4" borderId="20" xfId="0" applyNumberFormat="1" applyFont="1" applyFill="1" applyBorder="1" applyAlignment="1">
      <alignment vertical="center"/>
    </xf>
    <xf numFmtId="166" fontId="34" fillId="4" borderId="20" xfId="0" applyNumberFormat="1" applyFont="1" applyFill="1" applyBorder="1" applyAlignment="1">
      <alignment vertical="center"/>
    </xf>
    <xf numFmtId="3" fontId="24" fillId="4" borderId="20" xfId="0" applyNumberFormat="1" applyFont="1" applyFill="1" applyBorder="1" applyAlignment="1">
      <alignment vertical="center"/>
    </xf>
    <xf numFmtId="3" fontId="24" fillId="4" borderId="21" xfId="0" applyNumberFormat="1" applyFont="1" applyFill="1" applyBorder="1" applyAlignment="1">
      <alignment vertical="center"/>
    </xf>
    <xf numFmtId="0" fontId="26" fillId="4" borderId="11" xfId="0" applyFont="1" applyFill="1" applyBorder="1" applyAlignment="1">
      <alignment vertical="center"/>
    </xf>
    <xf numFmtId="9" fontId="15" fillId="4" borderId="0" xfId="6" applyFont="1" applyFill="1" applyBorder="1" applyAlignment="1">
      <alignment horizontal="center" vertical="center"/>
    </xf>
    <xf numFmtId="3" fontId="24" fillId="4" borderId="0" xfId="0" applyNumberFormat="1" applyFont="1" applyFill="1" applyBorder="1" applyAlignment="1">
      <alignment vertical="center"/>
    </xf>
    <xf numFmtId="3" fontId="24" fillId="4" borderId="12" xfId="0" applyNumberFormat="1" applyFont="1" applyFill="1" applyBorder="1" applyAlignment="1">
      <alignment vertical="center"/>
    </xf>
    <xf numFmtId="9" fontId="15" fillId="4" borderId="0" xfId="6" applyFont="1" applyFill="1" applyBorder="1" applyAlignment="1">
      <alignment vertical="center"/>
    </xf>
    <xf numFmtId="166" fontId="35" fillId="4" borderId="12" xfId="0" applyNumberFormat="1" applyFont="1" applyFill="1" applyBorder="1" applyAlignment="1">
      <alignment horizontal="center" vertical="center"/>
    </xf>
    <xf numFmtId="0" fontId="26" fillId="4" borderId="8" xfId="0" applyFont="1" applyFill="1" applyBorder="1" applyAlignment="1">
      <alignment vertical="center"/>
    </xf>
    <xf numFmtId="9" fontId="15" fillId="4" borderId="2" xfId="6" applyFont="1" applyFill="1" applyBorder="1" applyAlignment="1">
      <alignment vertical="center"/>
    </xf>
    <xf numFmtId="168" fontId="21" fillId="4" borderId="2" xfId="0" applyNumberFormat="1" applyFont="1" applyFill="1" applyBorder="1" applyAlignment="1">
      <alignment vertical="center"/>
    </xf>
    <xf numFmtId="3" fontId="21" fillId="4" borderId="2" xfId="0" applyNumberFormat="1" applyFont="1" applyFill="1" applyBorder="1" applyAlignment="1">
      <alignment horizontal="center" vertical="center"/>
    </xf>
    <xf numFmtId="3" fontId="24" fillId="4" borderId="2" xfId="0" applyNumberFormat="1" applyFont="1" applyFill="1" applyBorder="1" applyAlignment="1">
      <alignment vertical="center"/>
    </xf>
    <xf numFmtId="166" fontId="35" fillId="4" borderId="7" xfId="0" applyNumberFormat="1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wrapText="1"/>
    </xf>
    <xf numFmtId="43" fontId="5" fillId="4" borderId="16" xfId="1" applyNumberFormat="1" applyFont="1" applyFill="1" applyBorder="1" applyAlignment="1">
      <alignment horizontal="center" vertical="center"/>
    </xf>
    <xf numFmtId="169" fontId="8" fillId="4" borderId="16" xfId="1" applyNumberFormat="1" applyFont="1" applyFill="1" applyBorder="1" applyAlignment="1">
      <alignment horizontal="center" vertical="center"/>
    </xf>
    <xf numFmtId="166" fontId="5" fillId="4" borderId="17" xfId="2" applyNumberFormat="1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170" fontId="8" fillId="5" borderId="14" xfId="4" applyNumberFormat="1" applyFont="1" applyFill="1" applyBorder="1" applyAlignment="1">
      <alignment horizontal="center"/>
    </xf>
    <xf numFmtId="168" fontId="8" fillId="5" borderId="14" xfId="4" applyNumberFormat="1" applyFont="1" applyFill="1" applyBorder="1" applyAlignment="1">
      <alignment horizontal="center"/>
    </xf>
    <xf numFmtId="9" fontId="8" fillId="5" borderId="14" xfId="6" applyFont="1" applyFill="1" applyBorder="1" applyAlignment="1">
      <alignment horizontal="center"/>
    </xf>
    <xf numFmtId="3" fontId="8" fillId="5" borderId="14" xfId="4" applyNumberFormat="1" applyFont="1" applyFill="1" applyBorder="1" applyAlignment="1">
      <alignment horizontal="center"/>
    </xf>
    <xf numFmtId="167" fontId="20" fillId="5" borderId="4" xfId="6" applyNumberFormat="1" applyFont="1" applyFill="1" applyBorder="1" applyAlignment="1">
      <alignment horizontal="center" vertical="center"/>
    </xf>
    <xf numFmtId="9" fontId="20" fillId="5" borderId="4" xfId="6" applyFont="1" applyFill="1" applyBorder="1" applyAlignment="1">
      <alignment horizontal="center" vertical="center"/>
    </xf>
    <xf numFmtId="167" fontId="20" fillId="5" borderId="6" xfId="6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vertical="center"/>
    </xf>
    <xf numFmtId="166" fontId="39" fillId="0" borderId="0" xfId="0" applyNumberFormat="1" applyFont="1" applyFill="1" applyBorder="1" applyAlignment="1">
      <alignment vertical="center"/>
    </xf>
    <xf numFmtId="0" fontId="34" fillId="5" borderId="23" xfId="0" applyFont="1" applyFill="1" applyBorder="1" applyAlignment="1">
      <alignment horizontal="center" wrapText="1"/>
    </xf>
    <xf numFmtId="0" fontId="34" fillId="5" borderId="18" xfId="0" applyFont="1" applyFill="1" applyBorder="1" applyAlignment="1">
      <alignment horizontal="center" wrapText="1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wrapText="1"/>
    </xf>
    <xf numFmtId="0" fontId="11" fillId="3" borderId="37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0" fontId="11" fillId="3" borderId="38" xfId="0" applyFont="1" applyFill="1" applyBorder="1" applyAlignment="1">
      <alignment horizontal="center" wrapText="1"/>
    </xf>
    <xf numFmtId="0" fontId="33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25" xfId="0" applyFont="1" applyBorder="1" applyAlignment="1"/>
    <xf numFmtId="0" fontId="0" fillId="0" borderId="25" xfId="0" applyBorder="1" applyAlignment="1"/>
    <xf numFmtId="0" fontId="0" fillId="0" borderId="26" xfId="0" applyBorder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0" fillId="0" borderId="0" xfId="0" applyAlignment="1"/>
    <xf numFmtId="0" fontId="20" fillId="4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20" fillId="4" borderId="27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/>
    </xf>
    <xf numFmtId="0" fontId="22" fillId="4" borderId="23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wrapText="1"/>
    </xf>
    <xf numFmtId="0" fontId="11" fillId="3" borderId="29" xfId="0" applyFont="1" applyFill="1" applyBorder="1" applyAlignment="1">
      <alignment horizontal="center" wrapText="1"/>
    </xf>
  </cellXfs>
  <cellStyles count="8">
    <cellStyle name="Comma" xfId="1" builtinId="3"/>
    <cellStyle name="Currency" xfId="2" builtinId="4"/>
    <cellStyle name="Date" xfId="3"/>
    <cellStyle name="Good" xfId="4" builtinId="26"/>
    <cellStyle name="Hyperlink" xfId="5" builtinId="8"/>
    <cellStyle name="Normal" xfId="0" builtinId="0"/>
    <cellStyle name="Percent" xfId="6" builtinId="5"/>
    <cellStyle name="Sheet Title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105F40"/>
      <rgbColor rgb="00DDDDDD"/>
      <rgbColor rgb="00851027"/>
      <rgbColor rgb="00ECAF52"/>
      <rgbColor rgb="008C9ABE"/>
      <rgbColor rgb="00E9A23C"/>
      <rgbColor rgb="0038507F"/>
      <rgbColor rgb="00EEBC6A"/>
      <rgbColor rgb="001C4284"/>
      <rgbColor rgb="005E71A4"/>
      <rgbColor rgb="007FB18F"/>
      <rgbColor rgb="00456098"/>
      <rgbColor rgb="00D19A99"/>
      <rgbColor rgb="007284B0"/>
      <rgbColor rgb="00F8E4BF"/>
      <rgbColor rgb="00C2C7DC"/>
      <rgbColor rgb="00105F40"/>
      <rgbColor rgb="00BBD7C1"/>
      <rgbColor rgb="00E4E4E4"/>
      <rgbColor rgb="001C4284"/>
      <rgbColor rgb="007284B0"/>
      <rgbColor rgb="00E0DAC0"/>
      <rgbColor rgb="00851027"/>
      <rgbColor rgb="00DFB9B7"/>
      <rgbColor rgb="00000000"/>
      <rgbColor rgb="001C4284"/>
      <rgbColor rgb="00EAE6D3"/>
      <rgbColor rgb="00105F40"/>
      <rgbColor rgb="005C1165"/>
      <rgbColor rgb="00A94A53"/>
      <rgbColor rgb="00E28913"/>
      <rgbColor rgb="00FFFFFF"/>
      <rgbColor rgb="00F1C885"/>
      <rgbColor rgb="00CCC29B"/>
      <rgbColor rgb="00C2B789"/>
      <rgbColor rgb="00BAAC7A"/>
      <rgbColor rgb="00D6CEAC"/>
      <rgbColor rgb="00A7975E"/>
      <rgbColor rgb="00E0DAC0"/>
      <rgbColor rgb="00B0A26C"/>
      <rgbColor rgb="00C37D7F"/>
      <rgbColor rgb="00B66267"/>
      <rgbColor rgb="009C3442"/>
      <rgbColor rgb="00FFFFFF"/>
      <rgbColor rgb="00902133"/>
      <rgbColor rgb="0030508D"/>
      <rgbColor rgb="00A7B0CD"/>
      <rgbColor rgb="00DFB9B7"/>
      <rgbColor rgb="00649F7A"/>
      <rgbColor rgb="00A94A53"/>
      <rgbColor rgb="004C8E68"/>
      <rgbColor rgb="00367E59"/>
      <rgbColor rgb="00226E4B"/>
      <rgbColor rgb="00F5D5A1"/>
      <rgbColor rgb="009CC4A6"/>
      <rgbColor rgb="00BBD7C1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</xdr:row>
      <xdr:rowOff>133350</xdr:rowOff>
    </xdr:from>
    <xdr:to>
      <xdr:col>5</xdr:col>
      <xdr:colOff>609600</xdr:colOff>
      <xdr:row>1</xdr:row>
      <xdr:rowOff>247650</xdr:rowOff>
    </xdr:to>
    <xdr:sp macro="" textlink="">
      <xdr:nvSpPr>
        <xdr:cNvPr id="2" name="Right Arrow 1"/>
        <xdr:cNvSpPr/>
      </xdr:nvSpPr>
      <xdr:spPr>
        <a:xfrm>
          <a:off x="8115300" y="628650"/>
          <a:ext cx="54292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CA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s/AppData/Local/Temp/OneNote/2/D/FINANCE/USERS/GROUP/SJSCHOEN/FORMATS/INVEST/5INV1294/CHICAGO/INVOPT5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s/AppData/Local/Temp/OneNote/2/Volumes/MT%20STICK/TRAVELDRIVEMacintosh%20HDUsers/milesmcdonald/Documents/Microsoft%20User%20Data/Saved%20Attachments/Macintosh%20HDUsers/milesmcdonald/Documents/FINANCE/GROUP/JOE/98INVEST/argus_bus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Monthly Price Calculation"/>
      <sheetName val="1Title Page"/>
    </sheetNames>
    <sheetDataSet>
      <sheetData sheetId="0" refreshError="1">
        <row r="1">
          <cell r="A1" t="str">
            <v>OFFICE TOWER</v>
          </cell>
        </row>
        <row r="2">
          <cell r="A2" t="str">
            <v>Asset Pricing Strategy</v>
          </cell>
        </row>
        <row r="3">
          <cell r="A3" t="str">
            <v>Monthly Purchase Price Calculations</v>
          </cell>
        </row>
        <row r="4">
          <cell r="A4" t="str">
            <v>Scenario I</v>
          </cell>
        </row>
        <row r="6">
          <cell r="C6">
            <v>34700</v>
          </cell>
          <cell r="D6">
            <v>34731</v>
          </cell>
          <cell r="E6">
            <v>34759</v>
          </cell>
          <cell r="F6">
            <v>34790</v>
          </cell>
          <cell r="G6">
            <v>34820</v>
          </cell>
          <cell r="H6">
            <v>34851</v>
          </cell>
          <cell r="I6">
            <v>34881</v>
          </cell>
          <cell r="J6">
            <v>34912</v>
          </cell>
          <cell r="K6">
            <v>34943</v>
          </cell>
          <cell r="L6">
            <v>34973</v>
          </cell>
          <cell r="M6">
            <v>35004</v>
          </cell>
          <cell r="N6">
            <v>35034</v>
          </cell>
          <cell r="O6" t="str">
            <v>Total</v>
          </cell>
        </row>
        <row r="7">
          <cell r="A7" t="str">
            <v>GROSS INCOME</v>
          </cell>
        </row>
        <row r="8">
          <cell r="B8" t="str">
            <v>Minimum Rent - US Sprint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B9" t="str">
            <v>Minimum Rent - Other Tenants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B10" t="str">
            <v>Minimum Rent - Second Generation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B11" t="str">
            <v>Grouped Tenants</v>
          </cell>
          <cell r="C11">
            <v>79251</v>
          </cell>
          <cell r="D11">
            <v>79251</v>
          </cell>
          <cell r="E11">
            <v>79251</v>
          </cell>
          <cell r="F11">
            <v>79251</v>
          </cell>
          <cell r="G11">
            <v>79095</v>
          </cell>
          <cell r="H11">
            <v>79095</v>
          </cell>
          <cell r="I11">
            <v>79095</v>
          </cell>
          <cell r="J11">
            <v>79095</v>
          </cell>
          <cell r="K11">
            <v>79095</v>
          </cell>
          <cell r="L11">
            <v>79095</v>
          </cell>
          <cell r="M11">
            <v>79095</v>
          </cell>
          <cell r="N11">
            <v>79095</v>
          </cell>
          <cell r="O11">
            <v>949764</v>
          </cell>
        </row>
        <row r="12">
          <cell r="A12" t="str">
            <v>TOTAL MINIMUM RENT</v>
          </cell>
          <cell r="C12">
            <v>79251</v>
          </cell>
          <cell r="D12">
            <v>79251</v>
          </cell>
          <cell r="E12">
            <v>79251</v>
          </cell>
          <cell r="F12">
            <v>79251</v>
          </cell>
          <cell r="G12">
            <v>79095</v>
          </cell>
          <cell r="H12">
            <v>79095</v>
          </cell>
          <cell r="I12">
            <v>79095</v>
          </cell>
          <cell r="J12">
            <v>79095</v>
          </cell>
          <cell r="K12">
            <v>79095</v>
          </cell>
          <cell r="L12">
            <v>79095</v>
          </cell>
          <cell r="M12">
            <v>79095</v>
          </cell>
          <cell r="N12">
            <v>79095</v>
          </cell>
          <cell r="O12">
            <v>949764</v>
          </cell>
        </row>
        <row r="13">
          <cell r="B13" t="str">
            <v>Recoveries - CAM</v>
          </cell>
          <cell r="C13">
            <v>9503</v>
          </cell>
          <cell r="D13">
            <v>9503</v>
          </cell>
          <cell r="E13">
            <v>9503</v>
          </cell>
          <cell r="F13">
            <v>9503</v>
          </cell>
          <cell r="G13">
            <v>9503</v>
          </cell>
          <cell r="H13">
            <v>9503</v>
          </cell>
          <cell r="I13">
            <v>9503</v>
          </cell>
          <cell r="J13">
            <v>9503</v>
          </cell>
          <cell r="K13">
            <v>9503</v>
          </cell>
          <cell r="L13">
            <v>9503</v>
          </cell>
          <cell r="M13">
            <v>9503</v>
          </cell>
          <cell r="N13">
            <v>9503</v>
          </cell>
          <cell r="O13">
            <v>114036</v>
          </cell>
        </row>
        <row r="14">
          <cell r="B14" t="str">
            <v>Recoveries - Insurance</v>
          </cell>
          <cell r="C14">
            <v>73</v>
          </cell>
          <cell r="D14">
            <v>73</v>
          </cell>
          <cell r="E14">
            <v>73</v>
          </cell>
          <cell r="F14">
            <v>73</v>
          </cell>
          <cell r="G14">
            <v>69</v>
          </cell>
          <cell r="H14">
            <v>69</v>
          </cell>
          <cell r="I14">
            <v>69</v>
          </cell>
          <cell r="J14">
            <v>69</v>
          </cell>
          <cell r="K14">
            <v>69</v>
          </cell>
          <cell r="L14">
            <v>69</v>
          </cell>
          <cell r="M14">
            <v>69</v>
          </cell>
          <cell r="N14">
            <v>69</v>
          </cell>
          <cell r="O14">
            <v>844</v>
          </cell>
        </row>
        <row r="15">
          <cell r="B15" t="str">
            <v>Recoveries - Tax</v>
          </cell>
          <cell r="C15">
            <v>1011</v>
          </cell>
          <cell r="D15">
            <v>1011</v>
          </cell>
          <cell r="E15">
            <v>1011</v>
          </cell>
          <cell r="F15">
            <v>1011</v>
          </cell>
          <cell r="G15">
            <v>722</v>
          </cell>
          <cell r="H15">
            <v>722</v>
          </cell>
          <cell r="I15">
            <v>722</v>
          </cell>
          <cell r="J15">
            <v>722</v>
          </cell>
          <cell r="K15">
            <v>722</v>
          </cell>
          <cell r="L15">
            <v>722</v>
          </cell>
          <cell r="M15">
            <v>722</v>
          </cell>
          <cell r="N15">
            <v>722</v>
          </cell>
          <cell r="O15">
            <v>9820</v>
          </cell>
        </row>
        <row r="16">
          <cell r="B16" t="str">
            <v>Other Income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TOTAL GROSS INCOME</v>
          </cell>
          <cell r="C17">
            <v>89838</v>
          </cell>
          <cell r="D17">
            <v>89838</v>
          </cell>
          <cell r="E17">
            <v>89838</v>
          </cell>
          <cell r="F17">
            <v>89838</v>
          </cell>
          <cell r="G17">
            <v>89389</v>
          </cell>
          <cell r="H17">
            <v>89389</v>
          </cell>
          <cell r="I17">
            <v>89389</v>
          </cell>
          <cell r="J17">
            <v>89389</v>
          </cell>
          <cell r="K17">
            <v>89389</v>
          </cell>
          <cell r="L17">
            <v>89389</v>
          </cell>
          <cell r="M17">
            <v>89389</v>
          </cell>
          <cell r="N17">
            <v>89389</v>
          </cell>
          <cell r="O17">
            <v>1074464</v>
          </cell>
        </row>
        <row r="18">
          <cell r="B18" t="str">
            <v>Credit Loss</v>
          </cell>
          <cell r="C18">
            <v>-2695.14</v>
          </cell>
          <cell r="D18">
            <v>-2695.14</v>
          </cell>
          <cell r="E18">
            <v>-2695.14</v>
          </cell>
          <cell r="F18">
            <v>-2695.14</v>
          </cell>
          <cell r="G18">
            <v>-2681.67</v>
          </cell>
          <cell r="H18">
            <v>-2681.67</v>
          </cell>
          <cell r="I18">
            <v>-2681.67</v>
          </cell>
          <cell r="J18">
            <v>-2681.67</v>
          </cell>
          <cell r="K18">
            <v>-2681.67</v>
          </cell>
          <cell r="L18">
            <v>-2681.67</v>
          </cell>
          <cell r="M18">
            <v>-2681.67</v>
          </cell>
          <cell r="N18">
            <v>-2681.67</v>
          </cell>
          <cell r="O18">
            <v>-32233.919999999991</v>
          </cell>
        </row>
        <row r="19">
          <cell r="A19" t="str">
            <v>EFFECTIVE GROSS INCOME</v>
          </cell>
          <cell r="C19">
            <v>87142.86</v>
          </cell>
          <cell r="D19">
            <v>87142.86</v>
          </cell>
          <cell r="E19">
            <v>87142.86</v>
          </cell>
          <cell r="F19">
            <v>87142.86</v>
          </cell>
          <cell r="G19">
            <v>86707.33</v>
          </cell>
          <cell r="H19">
            <v>86707.33</v>
          </cell>
          <cell r="I19">
            <v>86707.33</v>
          </cell>
          <cell r="J19">
            <v>86707.33</v>
          </cell>
          <cell r="K19">
            <v>86707.33</v>
          </cell>
          <cell r="L19">
            <v>86707.33</v>
          </cell>
          <cell r="M19">
            <v>86707.33</v>
          </cell>
          <cell r="N19">
            <v>86707.33</v>
          </cell>
          <cell r="O19">
            <v>1042230.08</v>
          </cell>
        </row>
        <row r="21">
          <cell r="A21" t="str">
            <v>EXPENSES</v>
          </cell>
        </row>
        <row r="22">
          <cell r="B22" t="str">
            <v>CAM</v>
          </cell>
          <cell r="C22">
            <v>-5565</v>
          </cell>
          <cell r="D22">
            <v>-5565</v>
          </cell>
          <cell r="E22">
            <v>-5565</v>
          </cell>
          <cell r="F22">
            <v>-5565</v>
          </cell>
          <cell r="G22">
            <v>-5565</v>
          </cell>
          <cell r="H22">
            <v>-5565</v>
          </cell>
          <cell r="I22">
            <v>-5565</v>
          </cell>
          <cell r="J22">
            <v>-5565</v>
          </cell>
          <cell r="K22">
            <v>-5565</v>
          </cell>
          <cell r="L22">
            <v>-5565</v>
          </cell>
          <cell r="M22">
            <v>-5565</v>
          </cell>
          <cell r="N22">
            <v>-5565</v>
          </cell>
          <cell r="O22">
            <v>-66780</v>
          </cell>
        </row>
        <row r="23">
          <cell r="B23" t="str">
            <v>Vacant Utilities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B24" t="str">
            <v>Repairs &amp; Maintenance</v>
          </cell>
          <cell r="C24">
            <v>-700</v>
          </cell>
          <cell r="D24">
            <v>-700</v>
          </cell>
          <cell r="E24">
            <v>-700</v>
          </cell>
          <cell r="F24">
            <v>-700</v>
          </cell>
          <cell r="G24">
            <v>-700</v>
          </cell>
          <cell r="H24">
            <v>-700</v>
          </cell>
          <cell r="I24">
            <v>-700</v>
          </cell>
          <cell r="J24">
            <v>-700</v>
          </cell>
          <cell r="K24">
            <v>-700</v>
          </cell>
          <cell r="L24">
            <v>-700</v>
          </cell>
          <cell r="M24">
            <v>-700</v>
          </cell>
          <cell r="N24">
            <v>-700</v>
          </cell>
          <cell r="O24">
            <v>-8400</v>
          </cell>
        </row>
        <row r="25">
          <cell r="B25" t="str">
            <v>Marketing - Non-Recoverable</v>
          </cell>
          <cell r="C25">
            <v>-63</v>
          </cell>
          <cell r="D25">
            <v>-63</v>
          </cell>
          <cell r="E25">
            <v>-63</v>
          </cell>
          <cell r="F25">
            <v>-63</v>
          </cell>
          <cell r="G25">
            <v>-63</v>
          </cell>
          <cell r="H25">
            <v>-63</v>
          </cell>
          <cell r="I25">
            <v>-63</v>
          </cell>
          <cell r="J25">
            <v>-63</v>
          </cell>
          <cell r="K25">
            <v>-63</v>
          </cell>
          <cell r="L25">
            <v>-63</v>
          </cell>
          <cell r="M25">
            <v>-63</v>
          </cell>
          <cell r="N25">
            <v>-63</v>
          </cell>
          <cell r="O25">
            <v>-756</v>
          </cell>
        </row>
        <row r="26">
          <cell r="B26" t="str">
            <v>Management Fees</v>
          </cell>
          <cell r="C26">
            <v>-83</v>
          </cell>
          <cell r="D26">
            <v>-83</v>
          </cell>
          <cell r="E26">
            <v>-83</v>
          </cell>
          <cell r="F26">
            <v>-83</v>
          </cell>
          <cell r="G26">
            <v>-83</v>
          </cell>
          <cell r="H26">
            <v>-83</v>
          </cell>
          <cell r="I26">
            <v>-83</v>
          </cell>
          <cell r="J26">
            <v>-83</v>
          </cell>
          <cell r="K26">
            <v>-83</v>
          </cell>
          <cell r="L26">
            <v>-83</v>
          </cell>
          <cell r="M26">
            <v>-83</v>
          </cell>
          <cell r="N26">
            <v>-83</v>
          </cell>
          <cell r="O26">
            <v>-996</v>
          </cell>
        </row>
        <row r="27">
          <cell r="B27" t="str">
            <v>G&amp;A - Non-Recoverable</v>
          </cell>
          <cell r="C27">
            <v>-543</v>
          </cell>
          <cell r="D27">
            <v>-543</v>
          </cell>
          <cell r="E27">
            <v>-543</v>
          </cell>
          <cell r="F27">
            <v>-543</v>
          </cell>
          <cell r="G27">
            <v>-543</v>
          </cell>
          <cell r="H27">
            <v>-543</v>
          </cell>
          <cell r="I27">
            <v>-543</v>
          </cell>
          <cell r="J27">
            <v>-543</v>
          </cell>
          <cell r="K27">
            <v>-543</v>
          </cell>
          <cell r="L27">
            <v>-543</v>
          </cell>
          <cell r="M27">
            <v>-543</v>
          </cell>
          <cell r="N27">
            <v>-543</v>
          </cell>
          <cell r="O27">
            <v>-6516</v>
          </cell>
        </row>
        <row r="28">
          <cell r="B28" t="str">
            <v>Insurance</v>
          </cell>
          <cell r="C28">
            <v>-11493</v>
          </cell>
          <cell r="D28">
            <v>-11493</v>
          </cell>
          <cell r="E28">
            <v>-11493</v>
          </cell>
          <cell r="F28">
            <v>-11493</v>
          </cell>
          <cell r="G28">
            <v>-11493</v>
          </cell>
          <cell r="H28">
            <v>-11493</v>
          </cell>
          <cell r="I28">
            <v>-11493</v>
          </cell>
          <cell r="J28">
            <v>-11493</v>
          </cell>
          <cell r="K28">
            <v>-11493</v>
          </cell>
          <cell r="L28">
            <v>-11493</v>
          </cell>
          <cell r="M28">
            <v>-11493</v>
          </cell>
          <cell r="N28">
            <v>-11493</v>
          </cell>
          <cell r="O28">
            <v>-137916</v>
          </cell>
        </row>
        <row r="29">
          <cell r="B29" t="str">
            <v>Real Estate Taxes</v>
          </cell>
          <cell r="C29">
            <v>-2614</v>
          </cell>
          <cell r="D29">
            <v>-2614</v>
          </cell>
          <cell r="E29">
            <v>-2614</v>
          </cell>
          <cell r="F29">
            <v>-2614</v>
          </cell>
          <cell r="G29">
            <v>-2601</v>
          </cell>
          <cell r="H29">
            <v>-2601</v>
          </cell>
          <cell r="I29">
            <v>-2601</v>
          </cell>
          <cell r="J29">
            <v>-2601</v>
          </cell>
          <cell r="K29">
            <v>-2601</v>
          </cell>
          <cell r="L29">
            <v>-2601</v>
          </cell>
          <cell r="M29">
            <v>-2601</v>
          </cell>
          <cell r="N29">
            <v>-2601</v>
          </cell>
          <cell r="O29">
            <v>-31264</v>
          </cell>
        </row>
        <row r="30">
          <cell r="A30" t="str">
            <v>TOTAL EXPENSES</v>
          </cell>
          <cell r="C30">
            <v>-5565</v>
          </cell>
          <cell r="D30">
            <v>-5565</v>
          </cell>
          <cell r="E30">
            <v>-5565</v>
          </cell>
          <cell r="F30">
            <v>-21061</v>
          </cell>
          <cell r="G30">
            <v>-21048</v>
          </cell>
          <cell r="H30">
            <v>-21048</v>
          </cell>
          <cell r="I30">
            <v>-21048</v>
          </cell>
          <cell r="J30">
            <v>-21048</v>
          </cell>
          <cell r="K30">
            <v>-21048</v>
          </cell>
          <cell r="L30">
            <v>-21048</v>
          </cell>
          <cell r="M30">
            <v>-21048</v>
          </cell>
          <cell r="N30">
            <v>-21048</v>
          </cell>
          <cell r="O30">
            <v>-252628</v>
          </cell>
        </row>
        <row r="32">
          <cell r="A32" t="str">
            <v>NET OPERATING INCOME</v>
          </cell>
          <cell r="C32">
            <v>81577.86</v>
          </cell>
          <cell r="D32">
            <v>81577.86</v>
          </cell>
          <cell r="E32">
            <v>81577.86</v>
          </cell>
          <cell r="F32">
            <v>66081.86</v>
          </cell>
          <cell r="G32">
            <v>65659.33</v>
          </cell>
          <cell r="H32">
            <v>65659.33</v>
          </cell>
          <cell r="I32">
            <v>65659.33</v>
          </cell>
          <cell r="J32">
            <v>65659.33</v>
          </cell>
          <cell r="K32">
            <v>65659.33</v>
          </cell>
          <cell r="L32">
            <v>65659.33</v>
          </cell>
          <cell r="M32">
            <v>65659.33</v>
          </cell>
          <cell r="N32">
            <v>65659.33</v>
          </cell>
          <cell r="O32">
            <v>789602.08</v>
          </cell>
        </row>
        <row r="34">
          <cell r="A34" t="str">
            <v>TENANT COSTS</v>
          </cell>
        </row>
        <row r="35">
          <cell r="B35" t="str">
            <v>Tenant Improvements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-15000</v>
          </cell>
          <cell r="H35">
            <v>0</v>
          </cell>
          <cell r="I35">
            <v>-25657</v>
          </cell>
          <cell r="J35">
            <v>-19791</v>
          </cell>
          <cell r="K35">
            <v>-21333</v>
          </cell>
          <cell r="L35">
            <v>-10940</v>
          </cell>
          <cell r="M35">
            <v>-14240</v>
          </cell>
          <cell r="N35">
            <v>-5692</v>
          </cell>
          <cell r="O35">
            <v>-112653</v>
          </cell>
        </row>
        <row r="36">
          <cell r="B36" t="str">
            <v>Leasing Commissions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-6328</v>
          </cell>
          <cell r="H36">
            <v>0</v>
          </cell>
          <cell r="I36">
            <v>-15218</v>
          </cell>
          <cell r="J36">
            <v>-12736</v>
          </cell>
          <cell r="K36">
            <v>-6747</v>
          </cell>
          <cell r="L36">
            <v>-1794</v>
          </cell>
          <cell r="M36">
            <v>-13190</v>
          </cell>
          <cell r="N36">
            <v>-2250</v>
          </cell>
          <cell r="O36">
            <v>-58263</v>
          </cell>
        </row>
        <row r="37">
          <cell r="B37" t="str">
            <v>Capital Reserves</v>
          </cell>
          <cell r="C37">
            <v>-11897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-11897</v>
          </cell>
        </row>
        <row r="38">
          <cell r="A38" t="str">
            <v>TOTAL TENANT COSTS</v>
          </cell>
          <cell r="C38">
            <v>-11897</v>
          </cell>
          <cell r="D38">
            <v>0</v>
          </cell>
          <cell r="E38">
            <v>0</v>
          </cell>
          <cell r="F38">
            <v>0</v>
          </cell>
          <cell r="G38">
            <v>-21328</v>
          </cell>
          <cell r="H38">
            <v>0</v>
          </cell>
          <cell r="I38">
            <v>-40875</v>
          </cell>
          <cell r="J38">
            <v>-32527</v>
          </cell>
          <cell r="K38">
            <v>-28080</v>
          </cell>
          <cell r="L38">
            <v>-12734</v>
          </cell>
          <cell r="M38">
            <v>-27430</v>
          </cell>
          <cell r="N38">
            <v>-7942</v>
          </cell>
          <cell r="O38">
            <v>-182813</v>
          </cell>
        </row>
        <row r="40">
          <cell r="A40" t="str">
            <v>OPERATING CASH FLOW</v>
          </cell>
          <cell r="C40">
            <v>69680.86</v>
          </cell>
          <cell r="D40">
            <v>81577.86</v>
          </cell>
          <cell r="E40">
            <v>81577.86</v>
          </cell>
          <cell r="F40">
            <v>66081.86</v>
          </cell>
          <cell r="G40">
            <v>44331.33</v>
          </cell>
          <cell r="H40">
            <v>65659.33</v>
          </cell>
          <cell r="I40">
            <v>24784.33</v>
          </cell>
          <cell r="J40">
            <v>33132.33</v>
          </cell>
          <cell r="K40">
            <v>37579.33</v>
          </cell>
          <cell r="L40">
            <v>52925.33</v>
          </cell>
          <cell r="M40">
            <v>38229.33</v>
          </cell>
          <cell r="N40">
            <v>57717.33</v>
          </cell>
          <cell r="O40">
            <v>606789.07999999996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Summary"/>
      <sheetName val="Input Page"/>
      <sheetName val="Assumptions"/>
      <sheetName val="I&amp;E"/>
      <sheetName val="Tax Analysis"/>
      <sheetName val="3Cash Flow"/>
      <sheetName val="Offering Memorandum"/>
      <sheetName val="5Residual"/>
      <sheetName val="6Residual (Year 20)"/>
      <sheetName val="8Residual Sensitivity"/>
      <sheetName val="9Pricing Matrix"/>
      <sheetName val="10Vacancy Matrix"/>
      <sheetName val="11Expiration Schedule"/>
      <sheetName val="12Lease-up Schedule"/>
      <sheetName val="Argus CF"/>
      <sheetName val="PJ Files"/>
      <sheetName val="Link Macro"/>
      <sheetName val="Module1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Summary"/>
      <sheetName val="2Assumptions"/>
      <sheetName val="3Cash Flow"/>
      <sheetName val="4Year 1 Reconciliation"/>
      <sheetName val="5Residual"/>
      <sheetName val="6Residual (Year 20)"/>
      <sheetName val="7Financing Sensitivity"/>
      <sheetName val="8Residual Sensitivity"/>
      <sheetName val="9Pricing Matrix"/>
      <sheetName val="10Vacancy Matrix"/>
      <sheetName val="11Expiration Schedule"/>
      <sheetName val="12Lease-up Schedule"/>
      <sheetName val="Argus CF"/>
      <sheetName val="Link Macro"/>
      <sheetName val="Print Macro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ydroquebec.com/publications/en/comparison_prices/pdf/comp_2014_en.pdf" TargetMode="External"/><Relationship Id="rId1" Type="http://schemas.openxmlformats.org/officeDocument/2006/relationships/hyperlink" Target="http://www.ippsa.com/IP_pdfs/IPPSA-Manning%20Centre%20Report.pd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53"/>
  <sheetViews>
    <sheetView tabSelected="1" workbookViewId="0">
      <selection activeCell="E25" sqref="E25"/>
    </sheetView>
  </sheetViews>
  <sheetFormatPr defaultColWidth="22.5" defaultRowHeight="12.75"/>
  <cols>
    <col min="1" max="1" width="14.5" style="6" customWidth="1"/>
    <col min="2" max="2" width="48.33203125" style="6" customWidth="1"/>
    <col min="3" max="3" width="41.1640625" style="6" customWidth="1"/>
    <col min="4" max="4" width="16" style="8" customWidth="1"/>
    <col min="5" max="5" width="20.83203125" style="6" customWidth="1"/>
    <col min="6" max="6" width="12" style="6" customWidth="1"/>
    <col min="7" max="7" width="14.5" style="6" customWidth="1"/>
    <col min="8" max="12" width="13.83203125" style="6" customWidth="1"/>
    <col min="13" max="13" width="14.83203125" style="6" customWidth="1"/>
    <col min="14" max="26" width="13.83203125" style="6" customWidth="1"/>
    <col min="27" max="16384" width="22.5" style="6"/>
  </cols>
  <sheetData>
    <row r="1" spans="2:32" ht="39" customHeight="1" thickBot="1">
      <c r="B1" s="170" t="s">
        <v>83</v>
      </c>
      <c r="C1" s="171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2:32" ht="28.5" customHeight="1" thickBot="1">
      <c r="B2" s="178" t="s">
        <v>31</v>
      </c>
      <c r="C2" s="179"/>
      <c r="E2" s="110" t="s">
        <v>46</v>
      </c>
      <c r="F2" s="111"/>
      <c r="G2" s="112">
        <v>1</v>
      </c>
      <c r="H2" s="112">
        <f t="shared" ref="H2:Z2" si="0">G2+1</f>
        <v>2</v>
      </c>
      <c r="I2" s="112">
        <f t="shared" si="0"/>
        <v>3</v>
      </c>
      <c r="J2" s="112">
        <f t="shared" si="0"/>
        <v>4</v>
      </c>
      <c r="K2" s="112">
        <f t="shared" si="0"/>
        <v>5</v>
      </c>
      <c r="L2" s="112">
        <f t="shared" si="0"/>
        <v>6</v>
      </c>
      <c r="M2" s="112">
        <f t="shared" si="0"/>
        <v>7</v>
      </c>
      <c r="N2" s="112">
        <f t="shared" si="0"/>
        <v>8</v>
      </c>
      <c r="O2" s="112">
        <f t="shared" si="0"/>
        <v>9</v>
      </c>
      <c r="P2" s="112">
        <f t="shared" si="0"/>
        <v>10</v>
      </c>
      <c r="Q2" s="112">
        <f t="shared" si="0"/>
        <v>11</v>
      </c>
      <c r="R2" s="112">
        <f t="shared" si="0"/>
        <v>12</v>
      </c>
      <c r="S2" s="112">
        <f t="shared" si="0"/>
        <v>13</v>
      </c>
      <c r="T2" s="112">
        <f t="shared" si="0"/>
        <v>14</v>
      </c>
      <c r="U2" s="112">
        <f t="shared" si="0"/>
        <v>15</v>
      </c>
      <c r="V2" s="112">
        <f t="shared" si="0"/>
        <v>16</v>
      </c>
      <c r="W2" s="112">
        <f t="shared" si="0"/>
        <v>17</v>
      </c>
      <c r="X2" s="112">
        <f t="shared" si="0"/>
        <v>18</v>
      </c>
      <c r="Y2" s="112">
        <f t="shared" si="0"/>
        <v>19</v>
      </c>
      <c r="Z2" s="113">
        <f t="shared" si="0"/>
        <v>20</v>
      </c>
    </row>
    <row r="3" spans="2:32" ht="19.5" thickBot="1">
      <c r="E3" s="94" t="s">
        <v>19</v>
      </c>
      <c r="F3" s="48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49"/>
    </row>
    <row r="4" spans="2:32" ht="27" customHeight="1" thickBot="1">
      <c r="B4" s="149" t="s">
        <v>92</v>
      </c>
      <c r="C4" s="150"/>
      <c r="E4" s="95" t="s">
        <v>47</v>
      </c>
      <c r="F4" s="50"/>
      <c r="G4" s="33">
        <f ca="1">'Solar Net Meter'!M34</f>
        <v>2828.0735999999997</v>
      </c>
      <c r="H4" s="33">
        <f ca="1">G4*(1-'Solar Net Meter'!$C25)*(1+'Solar Net Meter'!$C24)</f>
        <v>2870.2118966399998</v>
      </c>
      <c r="I4" s="33">
        <f ca="1">H4*(1-'Solar Net Meter'!$C25)*(1+'Solar Net Meter'!$C24)</f>
        <v>2912.9780538999357</v>
      </c>
      <c r="J4" s="33">
        <f ca="1">I4*(1-'Solar Net Meter'!$C25)*(1+'Solar Net Meter'!$C24)</f>
        <v>2956.3814269030449</v>
      </c>
      <c r="K4" s="33">
        <f ca="1">J4*(1-'Solar Net Meter'!$C25)*(1+'Solar Net Meter'!$C24)</f>
        <v>3000.4315101639004</v>
      </c>
      <c r="L4" s="33">
        <f ca="1">K4*(1-'Solar Net Meter'!$C25)*(1+'Solar Net Meter'!$C24)</f>
        <v>3045.1379396653424</v>
      </c>
      <c r="M4" s="33">
        <f ca="1">L4*(1-'Solar Net Meter'!$C25)*(1+'Solar Net Meter'!$C24)</f>
        <v>3090.510494966356</v>
      </c>
      <c r="N4" s="33">
        <f ca="1">M4*(1-'Solar Net Meter'!$C25)*(1+'Solar Net Meter'!$C24)</f>
        <v>3136.5591013413546</v>
      </c>
      <c r="O4" s="33">
        <f ca="1">N4*(1-'Solar Net Meter'!$C25)*(1+'Solar Net Meter'!$C24)</f>
        <v>3183.2938319513405</v>
      </c>
      <c r="P4" s="33">
        <f ca="1">O4*(1-'Solar Net Meter'!$C25)*(1+'Solar Net Meter'!$C24)</f>
        <v>3230.7249100474155</v>
      </c>
      <c r="Q4" s="33">
        <f ca="1">P4*(1-'Solar Net Meter'!$C25)*(1+'Solar Net Meter'!$C24)</f>
        <v>3278.8627112071222</v>
      </c>
      <c r="R4" s="33">
        <f ca="1">Q4*(1-'Solar Net Meter'!$C25)*(1+'Solar Net Meter'!$C24)</f>
        <v>3327.7177656041081</v>
      </c>
      <c r="S4" s="33">
        <f ca="1">R4*(1-'Solar Net Meter'!$C25)*(1+'Solar Net Meter'!$C24)</f>
        <v>3377.3007603116093</v>
      </c>
      <c r="T4" s="33">
        <f ca="1">S4*(1-'Solar Net Meter'!$C25)*(1+'Solar Net Meter'!$C24)</f>
        <v>3427.6225416402526</v>
      </c>
      <c r="U4" s="33">
        <f ca="1">T4*(1-'Solar Net Meter'!$C25)*(1+'Solar Net Meter'!$C24)</f>
        <v>3478.6941175106922</v>
      </c>
      <c r="V4" s="33">
        <f ca="1">U4*(1-'Solar Net Meter'!$C25)*(1+'Solar Net Meter'!$C24)</f>
        <v>3530.5266598616013</v>
      </c>
      <c r="W4" s="33">
        <f ca="1">V4*(1-'Solar Net Meter'!$C25)*(1+'Solar Net Meter'!$C24)</f>
        <v>3583.1315070935393</v>
      </c>
      <c r="X4" s="33">
        <f ca="1">W4*(1-'Solar Net Meter'!$C25)*(1+'Solar Net Meter'!$C24)</f>
        <v>3636.5201665492332</v>
      </c>
      <c r="Y4" s="33">
        <f ca="1">X4*(1-'Solar Net Meter'!$C25)*(1+'Solar Net Meter'!$C24)</f>
        <v>3690.704317030817</v>
      </c>
      <c r="Z4" s="51">
        <f ca="1">Y4*(1-'Solar Net Meter'!$C25)*(1+'Solar Net Meter'!$C24)</f>
        <v>3745.6958113545761</v>
      </c>
    </row>
    <row r="5" spans="2:32" ht="13.5" thickBot="1">
      <c r="E5" s="52"/>
      <c r="Z5" s="53"/>
    </row>
    <row r="6" spans="2:32" ht="15.75">
      <c r="B6" s="173" t="s">
        <v>35</v>
      </c>
      <c r="C6" s="177"/>
      <c r="E6" s="96" t="s">
        <v>49</v>
      </c>
      <c r="F6" s="1"/>
      <c r="G6" s="24">
        <f ca="1">'Solar Net Meter'!$C9*'Solar Net Meter'!$C23</f>
        <v>16</v>
      </c>
      <c r="H6" s="24">
        <f ca="1">'Solar Net Meter'!$C9*'Solar Net Meter'!$C23</f>
        <v>16</v>
      </c>
      <c r="I6" s="24">
        <f ca="1">'Solar Net Meter'!$C9*'Solar Net Meter'!$C23</f>
        <v>16</v>
      </c>
      <c r="J6" s="24">
        <f ca="1">'Solar Net Meter'!$C9*'Solar Net Meter'!$C23</f>
        <v>16</v>
      </c>
      <c r="K6" s="24">
        <f ca="1">'Solar Net Meter'!$C9*'Solar Net Meter'!$C23</f>
        <v>16</v>
      </c>
      <c r="L6" s="24">
        <f ca="1">'Solar Net Meter'!$C9*'Solar Net Meter'!$C23</f>
        <v>16</v>
      </c>
      <c r="M6" s="24">
        <f ca="1">'Solar Net Meter'!$C9*'Solar Net Meter'!$C23</f>
        <v>16</v>
      </c>
      <c r="N6" s="24">
        <f ca="1">'Solar Net Meter'!$C9*'Solar Net Meter'!$C23</f>
        <v>16</v>
      </c>
      <c r="O6" s="24">
        <f ca="1">'Solar Net Meter'!$C9*'Solar Net Meter'!$C23</f>
        <v>16</v>
      </c>
      <c r="P6" s="24">
        <f ca="1">'Solar Net Meter'!$C9*'Solar Net Meter'!$C23</f>
        <v>16</v>
      </c>
      <c r="Q6" s="24">
        <f ca="1">'Solar Net Meter'!$C9*'Solar Net Meter'!$C23</f>
        <v>16</v>
      </c>
      <c r="R6" s="24">
        <f ca="1">'Solar Net Meter'!$C9*'Solar Net Meter'!$C23</f>
        <v>16</v>
      </c>
      <c r="S6" s="24">
        <f ca="1">'Solar Net Meter'!$C9*'Solar Net Meter'!$C23</f>
        <v>16</v>
      </c>
      <c r="T6" s="24">
        <f ca="1">'Solar Net Meter'!$C9*'Solar Net Meter'!$C23</f>
        <v>16</v>
      </c>
      <c r="U6" s="24">
        <f ca="1">'Solar Net Meter'!$C9*'Solar Net Meter'!$C23</f>
        <v>16</v>
      </c>
      <c r="V6" s="24">
        <f ca="1">'Solar Net Meter'!$C9*'Solar Net Meter'!$C23</f>
        <v>16</v>
      </c>
      <c r="W6" s="24">
        <f ca="1">'Solar Net Meter'!$C9*'Solar Net Meter'!$C23</f>
        <v>16</v>
      </c>
      <c r="X6" s="24">
        <f ca="1">'Solar Net Meter'!$C9*'Solar Net Meter'!$C23</f>
        <v>16</v>
      </c>
      <c r="Y6" s="24">
        <f ca="1">'Solar Net Meter'!$C9*'Solar Net Meter'!$C23</f>
        <v>16</v>
      </c>
      <c r="Z6" s="54">
        <f ca="1">'Solar Net Meter'!$C9*'Solar Net Meter'!$C23</f>
        <v>16</v>
      </c>
      <c r="AA6" s="23"/>
    </row>
    <row r="7" spans="2:32" ht="15.75">
      <c r="B7" s="67" t="s">
        <v>50</v>
      </c>
      <c r="C7" s="139">
        <v>10</v>
      </c>
      <c r="D7" s="28"/>
      <c r="E7" s="114"/>
      <c r="F7" s="115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23"/>
      <c r="AB7" s="23"/>
    </row>
    <row r="8" spans="2:32" ht="18" thickBot="1">
      <c r="B8" s="67" t="s">
        <v>40</v>
      </c>
      <c r="C8" s="26">
        <v>1.6</v>
      </c>
      <c r="D8" s="28"/>
      <c r="E8" s="55" t="s">
        <v>48</v>
      </c>
      <c r="F8" s="56"/>
      <c r="G8" s="57">
        <f>G4-G6</f>
        <v>2812.0735999999997</v>
      </c>
      <c r="H8" s="57">
        <f t="shared" ref="H8:Z8" si="1">H4-H6</f>
        <v>2854.2118966399998</v>
      </c>
      <c r="I8" s="57">
        <f t="shared" si="1"/>
        <v>2896.9780538999357</v>
      </c>
      <c r="J8" s="57">
        <f t="shared" si="1"/>
        <v>2940.3814269030449</v>
      </c>
      <c r="K8" s="57">
        <f t="shared" si="1"/>
        <v>2984.4315101639004</v>
      </c>
      <c r="L8" s="57">
        <f t="shared" si="1"/>
        <v>3029.1379396653424</v>
      </c>
      <c r="M8" s="57">
        <f t="shared" si="1"/>
        <v>3074.510494966356</v>
      </c>
      <c r="N8" s="57">
        <f t="shared" si="1"/>
        <v>3120.5591013413546</v>
      </c>
      <c r="O8" s="57">
        <f t="shared" si="1"/>
        <v>3167.2938319513405</v>
      </c>
      <c r="P8" s="57">
        <f t="shared" si="1"/>
        <v>3214.7249100474155</v>
      </c>
      <c r="Q8" s="57">
        <f t="shared" si="1"/>
        <v>3262.8627112071222</v>
      </c>
      <c r="R8" s="57">
        <f t="shared" si="1"/>
        <v>3311.7177656041081</v>
      </c>
      <c r="S8" s="57">
        <f t="shared" si="1"/>
        <v>3361.3007603116093</v>
      </c>
      <c r="T8" s="57">
        <f t="shared" si="1"/>
        <v>3411.6225416402526</v>
      </c>
      <c r="U8" s="57">
        <f t="shared" si="1"/>
        <v>3462.6941175106922</v>
      </c>
      <c r="V8" s="57">
        <f t="shared" si="1"/>
        <v>3514.5266598616013</v>
      </c>
      <c r="W8" s="57">
        <f t="shared" si="1"/>
        <v>3567.1315070935393</v>
      </c>
      <c r="X8" s="57">
        <f t="shared" si="1"/>
        <v>3620.5201665492332</v>
      </c>
      <c r="Y8" s="57">
        <f t="shared" si="1"/>
        <v>3674.704317030817</v>
      </c>
      <c r="Z8" s="58">
        <f t="shared" si="1"/>
        <v>3729.6958113545761</v>
      </c>
      <c r="AA8" s="23"/>
      <c r="AB8" s="23"/>
      <c r="AC8" s="23"/>
    </row>
    <row r="9" spans="2:32" ht="15.75">
      <c r="B9" s="67" t="s">
        <v>51</v>
      </c>
      <c r="C9" s="22">
        <f>(C7*C8*1000)</f>
        <v>16000</v>
      </c>
      <c r="D9" s="9"/>
      <c r="E9" s="29"/>
      <c r="F9" s="7"/>
      <c r="G9" s="10"/>
      <c r="H9" s="14"/>
      <c r="I9" s="11"/>
      <c r="J9" s="11"/>
      <c r="AB9" s="23"/>
      <c r="AC9" s="23"/>
    </row>
    <row r="10" spans="2:32" ht="15.75">
      <c r="B10" s="67" t="s">
        <v>52</v>
      </c>
      <c r="C10" s="61">
        <f>(C11+C12)*(1+C13)</f>
        <v>0.22373999999999999</v>
      </c>
      <c r="D10" s="9"/>
      <c r="E10" s="147" t="s">
        <v>54</v>
      </c>
      <c r="F10" s="148">
        <f>-C9</f>
        <v>-16000</v>
      </c>
      <c r="G10" s="59">
        <f>F10+G8</f>
        <v>-13187.9264</v>
      </c>
      <c r="H10" s="59">
        <f t="shared" ref="H10:M10" si="2">G10+H8</f>
        <v>-10333.714503360001</v>
      </c>
      <c r="I10" s="59">
        <f t="shared" si="2"/>
        <v>-7436.7364494600652</v>
      </c>
      <c r="J10" s="59">
        <f t="shared" si="2"/>
        <v>-4496.3550225570198</v>
      </c>
      <c r="K10" s="59">
        <f t="shared" si="2"/>
        <v>-1511.9235123931194</v>
      </c>
      <c r="L10" s="59">
        <f t="shared" si="2"/>
        <v>1517.214427272223</v>
      </c>
      <c r="M10" s="59">
        <f t="shared" si="2"/>
        <v>4591.724922238579</v>
      </c>
      <c r="AB10" s="23"/>
      <c r="AC10" s="23"/>
      <c r="AD10" s="23"/>
      <c r="AE10" s="23"/>
    </row>
    <row r="11" spans="2:32" s="23" customFormat="1" ht="16.5" thickBot="1">
      <c r="B11" s="68" t="s">
        <v>56</v>
      </c>
      <c r="C11" s="140">
        <v>0.13800000000000001</v>
      </c>
      <c r="D11" s="12"/>
      <c r="E11" s="66"/>
      <c r="F11" s="60"/>
      <c r="G11" s="59"/>
      <c r="H11" s="59"/>
      <c r="I11" s="59"/>
      <c r="J11" s="59"/>
      <c r="K11" s="59"/>
      <c r="L11" s="59"/>
      <c r="M11" s="59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2:32" s="23" customFormat="1" ht="19.5" customHeight="1">
      <c r="B12" s="68" t="s">
        <v>57</v>
      </c>
      <c r="C12" s="141">
        <v>0.06</v>
      </c>
      <c r="D12" s="12"/>
      <c r="E12" s="118" t="s">
        <v>77</v>
      </c>
      <c r="F12" s="119"/>
      <c r="G12" s="120">
        <f>NPV(F13,F10,G8:Z8)</f>
        <v>26281.707813856148</v>
      </c>
      <c r="H12" s="121"/>
      <c r="I12" s="121"/>
      <c r="J12" s="121"/>
      <c r="K12" s="121"/>
      <c r="L12" s="121"/>
      <c r="M12" s="122"/>
      <c r="N12" s="11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2:32" s="23" customFormat="1" ht="19.5" customHeight="1">
      <c r="B13" s="68" t="s">
        <v>89</v>
      </c>
      <c r="C13" s="142">
        <v>0.13</v>
      </c>
      <c r="D13" s="12"/>
      <c r="E13" s="123" t="s">
        <v>78</v>
      </c>
      <c r="F13" s="124">
        <v>0.04</v>
      </c>
      <c r="G13" s="125"/>
      <c r="H13" s="125"/>
      <c r="I13" s="125"/>
      <c r="J13" s="125"/>
      <c r="K13" s="125"/>
      <c r="L13" s="125"/>
      <c r="M13" s="126"/>
      <c r="N13" s="11"/>
      <c r="O13" s="11"/>
      <c r="AD13" s="6"/>
    </row>
    <row r="14" spans="2:32" s="23" customFormat="1" ht="19.5" customHeight="1">
      <c r="B14" s="68" t="s">
        <v>62</v>
      </c>
      <c r="C14" s="143">
        <v>1264</v>
      </c>
      <c r="D14" s="92"/>
      <c r="E14" s="123" t="s">
        <v>79</v>
      </c>
      <c r="F14" s="127"/>
      <c r="G14" s="125"/>
      <c r="H14" s="125"/>
      <c r="I14" s="125"/>
      <c r="J14" s="125"/>
      <c r="K14" s="125"/>
      <c r="L14" s="125"/>
      <c r="M14" s="128">
        <f>G12</f>
        <v>26281.707813856148</v>
      </c>
      <c r="N14" s="11"/>
      <c r="O14" s="11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2:32" s="23" customFormat="1" ht="19.5" customHeight="1" thickBot="1">
      <c r="B15" s="62" t="s">
        <v>58</v>
      </c>
      <c r="C15" s="93">
        <f>C7*C14</f>
        <v>12640</v>
      </c>
      <c r="D15" s="12"/>
      <c r="E15" s="129" t="s">
        <v>80</v>
      </c>
      <c r="F15" s="130"/>
      <c r="G15" s="131">
        <f>C9</f>
        <v>16000</v>
      </c>
      <c r="H15" s="132" t="s">
        <v>81</v>
      </c>
      <c r="I15" s="131">
        <f>G12</f>
        <v>26281.707813856148</v>
      </c>
      <c r="J15" s="132" t="s">
        <v>82</v>
      </c>
      <c r="K15" s="131">
        <f>C9+G12</f>
        <v>42281.707813856148</v>
      </c>
      <c r="L15" s="133"/>
      <c r="M15" s="134"/>
      <c r="N15" s="11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2:32" ht="15.75" thickBot="1">
      <c r="B16" s="69" t="s">
        <v>59</v>
      </c>
      <c r="C16" s="63">
        <v>12000</v>
      </c>
      <c r="D16" s="84"/>
      <c r="E16"/>
      <c r="F16"/>
      <c r="G16" s="12"/>
      <c r="H16" s="7"/>
      <c r="I16" s="7"/>
      <c r="J16" s="13"/>
      <c r="K16" s="10"/>
      <c r="L16" s="14"/>
      <c r="M16" s="11"/>
      <c r="N16" s="11"/>
    </row>
    <row r="17" spans="1:32" ht="13.5" customHeight="1" thickBot="1">
      <c r="B17" s="69" t="s">
        <v>60</v>
      </c>
      <c r="C17" s="64">
        <f>+C16*C10</f>
        <v>2684.88</v>
      </c>
      <c r="D17" s="12"/>
      <c r="E17" s="12"/>
      <c r="F17" s="164" t="s">
        <v>76</v>
      </c>
      <c r="G17" s="165"/>
      <c r="H17" s="165"/>
      <c r="I17" s="165"/>
      <c r="J17" s="165"/>
      <c r="K17" s="165"/>
      <c r="L17" s="165"/>
      <c r="M17" s="166"/>
      <c r="N17" s="11"/>
    </row>
    <row r="18" spans="1:32" ht="12.75" customHeight="1" thickBot="1">
      <c r="A18"/>
      <c r="B18" s="69" t="s">
        <v>61</v>
      </c>
      <c r="C18" s="65" t="s">
        <v>91</v>
      </c>
      <c r="D18" s="81"/>
      <c r="E18"/>
      <c r="F18" s="85"/>
      <c r="G18" s="12"/>
      <c r="H18" s="7"/>
      <c r="I18" s="7"/>
      <c r="J18" s="15"/>
      <c r="K18" s="10"/>
      <c r="L18" s="14"/>
      <c r="M18" s="86"/>
      <c r="N18" s="23"/>
      <c r="AE18" s="23"/>
    </row>
    <row r="19" spans="1:32" ht="12.75" customHeight="1" thickBot="1">
      <c r="A19"/>
      <c r="B19" s="70" t="s">
        <v>32</v>
      </c>
      <c r="C19" s="35" t="s">
        <v>34</v>
      </c>
      <c r="D19"/>
      <c r="E19" s="12"/>
      <c r="F19" s="154" t="s">
        <v>41</v>
      </c>
      <c r="G19" s="155"/>
      <c r="H19" s="156"/>
      <c r="I19" s="87"/>
      <c r="J19" s="151" t="s">
        <v>9</v>
      </c>
      <c r="K19" s="152"/>
      <c r="L19" s="152"/>
      <c r="M19" s="153"/>
      <c r="N19" s="23"/>
      <c r="AF19" s="23"/>
    </row>
    <row r="20" spans="1:32" s="23" customFormat="1" ht="21" customHeight="1">
      <c r="A20" s="6"/>
      <c r="B20"/>
      <c r="C20"/>
      <c r="D20"/>
      <c r="E20"/>
      <c r="F20" s="36" t="s">
        <v>20</v>
      </c>
      <c r="G20" s="3"/>
      <c r="H20" s="37" t="s">
        <v>87</v>
      </c>
      <c r="I20" s="2"/>
      <c r="J20" s="158" t="s">
        <v>18</v>
      </c>
      <c r="K20" s="160" t="s">
        <v>25</v>
      </c>
      <c r="L20" s="160" t="s">
        <v>10</v>
      </c>
      <c r="M20" s="180" t="s">
        <v>11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ht="15.75" thickBot="1">
      <c r="B21"/>
      <c r="C21"/>
      <c r="D21"/>
      <c r="E21"/>
      <c r="F21" s="38" t="s">
        <v>12</v>
      </c>
      <c r="G21" s="2"/>
      <c r="H21" s="39" t="s">
        <v>88</v>
      </c>
      <c r="I21" s="2"/>
      <c r="J21" s="159"/>
      <c r="K21" s="161"/>
      <c r="L21" s="161"/>
      <c r="M21" s="181"/>
    </row>
    <row r="22" spans="1:32" ht="15.75" customHeight="1">
      <c r="B22" s="173" t="s">
        <v>36</v>
      </c>
      <c r="C22" s="174"/>
      <c r="D22" s="82"/>
      <c r="E22"/>
      <c r="F22" s="38" t="s">
        <v>24</v>
      </c>
      <c r="G22" s="2"/>
      <c r="H22" s="39" t="s">
        <v>42</v>
      </c>
      <c r="I22" s="2"/>
      <c r="J22" s="46" t="s">
        <v>30</v>
      </c>
      <c r="K22" s="88">
        <v>2.69</v>
      </c>
      <c r="L22" s="47">
        <f>K22*$H$26*$H$27*31*H$31/180</f>
        <v>708.81499999999994</v>
      </c>
      <c r="M22" s="89">
        <f t="shared" ref="M22:M33" si="3">L22*H$34</f>
        <v>158.59026809999997</v>
      </c>
    </row>
    <row r="23" spans="1:32" ht="16.5" thickBot="1">
      <c r="B23" s="16" t="s">
        <v>37</v>
      </c>
      <c r="C23" s="144">
        <v>1E-3</v>
      </c>
      <c r="D23" s="83"/>
      <c r="E23"/>
      <c r="F23" s="40" t="s">
        <v>15</v>
      </c>
      <c r="G23" s="41"/>
      <c r="H23" s="42" t="s">
        <v>43</v>
      </c>
      <c r="I23" s="2"/>
      <c r="J23" s="46" t="s">
        <v>28</v>
      </c>
      <c r="K23" s="88">
        <v>3.51</v>
      </c>
      <c r="L23" s="47">
        <f>K23*$H$26*$H$27*28*H$31/180</f>
        <v>835.37999999999977</v>
      </c>
      <c r="M23" s="89">
        <f t="shared" si="3"/>
        <v>186.90792119999995</v>
      </c>
    </row>
    <row r="24" spans="1:32" ht="16.5" thickBot="1">
      <c r="B24" s="30" t="s">
        <v>84</v>
      </c>
      <c r="C24" s="145">
        <v>0.02</v>
      </c>
      <c r="D24" s="82"/>
      <c r="E24"/>
      <c r="F24" s="38"/>
      <c r="G24" s="2"/>
      <c r="H24" s="4"/>
      <c r="I24" s="2"/>
      <c r="J24" s="46" t="s">
        <v>4</v>
      </c>
      <c r="K24" s="88">
        <v>3.98</v>
      </c>
      <c r="L24" s="47">
        <f>K24*$H$26*$H$27*31*H$31/180</f>
        <v>1048.73</v>
      </c>
      <c r="M24" s="89">
        <f t="shared" si="3"/>
        <v>234.6428502</v>
      </c>
    </row>
    <row r="25" spans="1:32" ht="16.5" thickBot="1">
      <c r="B25" s="32" t="s">
        <v>38</v>
      </c>
      <c r="C25" s="146">
        <v>5.0000000000000001E-3</v>
      </c>
      <c r="D25" s="10"/>
      <c r="E25" s="10"/>
      <c r="F25" s="154" t="s">
        <v>2</v>
      </c>
      <c r="G25" s="155"/>
      <c r="H25" s="156"/>
      <c r="I25" s="2"/>
      <c r="J25" s="46" t="s">
        <v>5</v>
      </c>
      <c r="K25" s="88">
        <v>4.68</v>
      </c>
      <c r="L25" s="47">
        <f>K25*$H$26*$H$27*30*H$31/180</f>
        <v>1193.3999999999999</v>
      </c>
      <c r="M25" s="89">
        <f t="shared" si="3"/>
        <v>267.01131599999997</v>
      </c>
    </row>
    <row r="26" spans="1:32" ht="18" customHeight="1" thickBot="1">
      <c r="B26" s="10"/>
      <c r="C26" s="10"/>
      <c r="D26" s="10"/>
      <c r="F26" s="97" t="s">
        <v>23</v>
      </c>
      <c r="G26" s="98"/>
      <c r="H26" s="101">
        <f ca="1">'Solar Net Meter'!C7</f>
        <v>10</v>
      </c>
      <c r="I26" s="2"/>
      <c r="J26" s="46" t="s">
        <v>6</v>
      </c>
      <c r="K26" s="88">
        <v>5.29</v>
      </c>
      <c r="L26" s="47">
        <f>K26*$H$26*$H$27*31*H$31/180</f>
        <v>1393.915</v>
      </c>
      <c r="M26" s="89">
        <f t="shared" si="3"/>
        <v>311.87454209999999</v>
      </c>
    </row>
    <row r="27" spans="1:32">
      <c r="B27" s="175" t="s">
        <v>53</v>
      </c>
      <c r="C27" s="176"/>
      <c r="D27" s="6"/>
      <c r="F27" s="97" t="s">
        <v>26</v>
      </c>
      <c r="G27" s="98"/>
      <c r="H27" s="102">
        <v>0.85</v>
      </c>
      <c r="I27" s="2"/>
      <c r="J27" s="46" t="s">
        <v>7</v>
      </c>
      <c r="K27" s="88">
        <v>5.48</v>
      </c>
      <c r="L27" s="47">
        <f>K27*$H$26*$H$27*30*H$31/180</f>
        <v>1397.4</v>
      </c>
      <c r="M27" s="89">
        <f t="shared" si="3"/>
        <v>312.65427600000004</v>
      </c>
    </row>
    <row r="28" spans="1:32" ht="20.25" customHeight="1">
      <c r="B28" s="18" t="s">
        <v>33</v>
      </c>
      <c r="C28" s="19">
        <v>0.65</v>
      </c>
      <c r="D28" s="6"/>
      <c r="F28" s="97" t="s">
        <v>27</v>
      </c>
      <c r="G28" s="98"/>
      <c r="H28" s="102">
        <f>H26*H27</f>
        <v>8.5</v>
      </c>
      <c r="I28" s="2"/>
      <c r="J28" s="46" t="s">
        <v>8</v>
      </c>
      <c r="K28" s="88">
        <v>5.51</v>
      </c>
      <c r="L28" s="47">
        <f>K28*$H$26*$H$27*31*H$31/180</f>
        <v>1451.8849999999998</v>
      </c>
      <c r="M28" s="89">
        <f t="shared" si="3"/>
        <v>324.84474989999995</v>
      </c>
    </row>
    <row r="29" spans="1:32" ht="15.75">
      <c r="B29" s="18" t="s">
        <v>85</v>
      </c>
      <c r="C29" s="25">
        <v>0.04</v>
      </c>
      <c r="D29" s="6"/>
      <c r="F29" s="97" t="s">
        <v>0</v>
      </c>
      <c r="G29" s="98"/>
      <c r="H29" s="102" t="s">
        <v>1</v>
      </c>
      <c r="I29" s="2"/>
      <c r="J29" s="46" t="s">
        <v>29</v>
      </c>
      <c r="K29" s="88">
        <v>5.23</v>
      </c>
      <c r="L29" s="47">
        <f>K29*$H$26*$H$27*31*H$31/180</f>
        <v>1378.1050000000002</v>
      </c>
      <c r="M29" s="89">
        <f t="shared" si="3"/>
        <v>308.33721270000007</v>
      </c>
    </row>
    <row r="30" spans="1:32" ht="24.75" customHeight="1" thickBot="1">
      <c r="B30" s="20" t="s">
        <v>86</v>
      </c>
      <c r="C30" s="21">
        <v>18</v>
      </c>
      <c r="D30" s="6"/>
      <c r="F30" s="97" t="s">
        <v>21</v>
      </c>
      <c r="G30" s="98"/>
      <c r="H30" s="103" t="s">
        <v>39</v>
      </c>
      <c r="I30" s="2"/>
      <c r="J30" s="46" t="s">
        <v>14</v>
      </c>
      <c r="K30" s="88">
        <v>4.96</v>
      </c>
      <c r="L30" s="47">
        <f>K30*$H$26*$H$27*30*H$31/180</f>
        <v>1264.8</v>
      </c>
      <c r="M30" s="89">
        <f t="shared" si="3"/>
        <v>282.98635200000001</v>
      </c>
    </row>
    <row r="31" spans="1:32" ht="27" customHeight="1" thickBot="1">
      <c r="B31"/>
      <c r="C31"/>
      <c r="D31"/>
      <c r="F31" s="99" t="s">
        <v>22</v>
      </c>
      <c r="G31" s="100"/>
      <c r="H31" s="104">
        <v>180</v>
      </c>
      <c r="I31" s="2"/>
      <c r="J31" s="46" t="s">
        <v>17</v>
      </c>
      <c r="K31" s="88">
        <v>3.61</v>
      </c>
      <c r="L31" s="47">
        <f>K31*$H$26*$H$27*31*H$31/180</f>
        <v>951.2349999999999</v>
      </c>
      <c r="M31" s="89">
        <f t="shared" si="3"/>
        <v>212.82931889999998</v>
      </c>
    </row>
    <row r="32" spans="1:32" ht="15.75" customHeight="1" thickBot="1">
      <c r="B32" s="162" t="s">
        <v>63</v>
      </c>
      <c r="C32" s="163"/>
      <c r="D32" s="109" t="s">
        <v>90</v>
      </c>
      <c r="F32" s="43"/>
      <c r="G32" s="44"/>
      <c r="H32" s="45"/>
      <c r="I32" s="2"/>
      <c r="J32" s="46" t="s">
        <v>13</v>
      </c>
      <c r="K32" s="88">
        <v>1.95</v>
      </c>
      <c r="L32" s="47">
        <f>K32*$H$26*$H$27*30*H$31/180</f>
        <v>497.25</v>
      </c>
      <c r="M32" s="89">
        <f t="shared" si="3"/>
        <v>111.25471499999999</v>
      </c>
    </row>
    <row r="33" spans="1:13" ht="18" customHeight="1">
      <c r="B33" s="105" t="s">
        <v>64</v>
      </c>
      <c r="C33" s="75">
        <v>1264</v>
      </c>
      <c r="D33" s="107">
        <v>0.13800000000000001</v>
      </c>
      <c r="F33" s="157" t="s">
        <v>45</v>
      </c>
      <c r="G33" s="152"/>
      <c r="H33" s="153"/>
      <c r="I33" s="2"/>
      <c r="J33" s="46" t="s">
        <v>16</v>
      </c>
      <c r="K33" s="88">
        <v>1.97</v>
      </c>
      <c r="L33" s="47">
        <f>K33*$H$26*$H$27*31*H$31/180</f>
        <v>519.09499999999991</v>
      </c>
      <c r="M33" s="89">
        <f t="shared" si="3"/>
        <v>116.14231529999998</v>
      </c>
    </row>
    <row r="34" spans="1:13" ht="18" customHeight="1" thickBot="1">
      <c r="A34"/>
      <c r="B34" s="105" t="s">
        <v>65</v>
      </c>
      <c r="C34" s="75">
        <v>1426</v>
      </c>
      <c r="D34" s="107">
        <v>7.8E-2</v>
      </c>
      <c r="F34" s="31" t="s">
        <v>44</v>
      </c>
      <c r="G34" s="5"/>
      <c r="H34" s="27">
        <f ca="1">'Solar Net Meter'!C10</f>
        <v>0.22373999999999999</v>
      </c>
      <c r="I34" s="90"/>
      <c r="J34" s="135" t="s">
        <v>3</v>
      </c>
      <c r="K34" s="136">
        <f>AVERAGE(K22:K33)</f>
        <v>4.0716666666666672</v>
      </c>
      <c r="L34" s="137">
        <f>C15</f>
        <v>12640</v>
      </c>
      <c r="M34" s="138">
        <f>L34*H34</f>
        <v>2828.0735999999997</v>
      </c>
    </row>
    <row r="35" spans="1:13" ht="18" customHeight="1" thickBot="1">
      <c r="A35"/>
      <c r="B35" s="105" t="s">
        <v>66</v>
      </c>
      <c r="C35" s="75">
        <v>1533</v>
      </c>
      <c r="D35" s="107">
        <v>0.13950000000000001</v>
      </c>
      <c r="F35" s="91"/>
      <c r="G35" s="73"/>
      <c r="H35" s="73"/>
      <c r="I35" s="73"/>
      <c r="J35" s="167" t="s">
        <v>55</v>
      </c>
      <c r="K35" s="168"/>
      <c r="L35" s="168"/>
      <c r="M35" s="169"/>
    </row>
    <row r="36" spans="1:13" ht="18" customHeight="1">
      <c r="B36" s="105" t="s">
        <v>67</v>
      </c>
      <c r="C36" s="75">
        <v>1473</v>
      </c>
      <c r="D36" s="107">
        <v>0.1341</v>
      </c>
      <c r="E36"/>
      <c r="F36"/>
      <c r="G36"/>
      <c r="H36"/>
      <c r="I36"/>
      <c r="J36"/>
      <c r="K36"/>
      <c r="L36"/>
    </row>
    <row r="37" spans="1:13" ht="18" customHeight="1">
      <c r="B37" s="105" t="s">
        <v>68</v>
      </c>
      <c r="C37" s="75">
        <v>1093</v>
      </c>
      <c r="D37" s="107">
        <v>7.9000000000000001E-2</v>
      </c>
      <c r="E37"/>
      <c r="F37"/>
      <c r="G37"/>
      <c r="H37"/>
      <c r="I37"/>
      <c r="J37"/>
      <c r="K37"/>
      <c r="L37"/>
    </row>
    <row r="38" spans="1:13" ht="18" customHeight="1">
      <c r="B38" s="105" t="s">
        <v>69</v>
      </c>
      <c r="C38" s="75">
        <v>1218</v>
      </c>
      <c r="D38" s="107">
        <v>7.0599999999999996E-2</v>
      </c>
      <c r="E38" s="8"/>
    </row>
    <row r="39" spans="1:13" ht="18" customHeight="1">
      <c r="B39" s="105" t="s">
        <v>70</v>
      </c>
      <c r="C39" s="75">
        <v>1191</v>
      </c>
      <c r="D39" s="107">
        <v>0.1603</v>
      </c>
      <c r="H39" s="8"/>
    </row>
    <row r="40" spans="1:13" ht="18" customHeight="1">
      <c r="B40" s="105" t="s">
        <v>71</v>
      </c>
      <c r="C40" s="75">
        <v>1117</v>
      </c>
      <c r="D40" s="107">
        <v>0.1134</v>
      </c>
      <c r="E40"/>
      <c r="H40" s="8"/>
    </row>
    <row r="41" spans="1:13" ht="18" customHeight="1" thickBot="1">
      <c r="B41" s="106" t="s">
        <v>72</v>
      </c>
      <c r="C41" s="76">
        <v>1224</v>
      </c>
      <c r="D41" s="108">
        <v>0.15240000000000001</v>
      </c>
      <c r="E41"/>
      <c r="F41" s="17"/>
      <c r="J41" s="8"/>
    </row>
    <row r="42" spans="1:13">
      <c r="B42" s="71" t="s">
        <v>73</v>
      </c>
      <c r="C42" s="1"/>
      <c r="D42" s="72"/>
      <c r="E42" s="10"/>
      <c r="F42" s="10"/>
      <c r="J42" s="8"/>
    </row>
    <row r="43" spans="1:13">
      <c r="B43" s="74" t="s">
        <v>74</v>
      </c>
      <c r="C43" s="1"/>
      <c r="D43" s="72"/>
      <c r="J43" s="8"/>
    </row>
    <row r="44" spans="1:13">
      <c r="B44" s="77" t="s">
        <v>75</v>
      </c>
      <c r="C44" s="1"/>
      <c r="D44" s="72"/>
    </row>
    <row r="45" spans="1:13" ht="13.5" thickBot="1">
      <c r="B45" s="80" t="s">
        <v>55</v>
      </c>
      <c r="C45" s="78"/>
      <c r="D45" s="79"/>
    </row>
    <row r="50" spans="7:7">
      <c r="G50" s="8"/>
    </row>
    <row r="51" spans="7:7">
      <c r="G51" s="8"/>
    </row>
    <row r="52" spans="7:7">
      <c r="G52" s="8"/>
    </row>
    <row r="53" spans="7:7">
      <c r="G53" s="8"/>
    </row>
  </sheetData>
  <mergeCells count="17">
    <mergeCell ref="J35:M35"/>
    <mergeCell ref="B1:M1"/>
    <mergeCell ref="B22:C22"/>
    <mergeCell ref="B27:C27"/>
    <mergeCell ref="B6:C6"/>
    <mergeCell ref="B2:C2"/>
    <mergeCell ref="M20:M21"/>
    <mergeCell ref="F19:H19"/>
    <mergeCell ref="B4:C4"/>
    <mergeCell ref="J19:M19"/>
    <mergeCell ref="F25:H25"/>
    <mergeCell ref="F33:H33"/>
    <mergeCell ref="J20:J21"/>
    <mergeCell ref="K20:K21"/>
    <mergeCell ref="L20:L21"/>
    <mergeCell ref="B32:C32"/>
    <mergeCell ref="F17:M17"/>
  </mergeCells>
  <phoneticPr fontId="13" type="noConversion"/>
  <hyperlinks>
    <hyperlink ref="B43" r:id="rId1"/>
    <hyperlink ref="B44" r:id="rId2"/>
  </hyperlinks>
  <pageMargins left="0.74803149606299213" right="0.74803149606299213" top="0.98425196850393704" bottom="0.98425196850393704" header="0.51181102362204722" footer="0.51181102362204722"/>
  <pageSetup scale="49" orientation="landscape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Solar Net Meter</vt:lpstr>
    </vt:vector>
  </TitlesOfParts>
  <Company>Voltaire Power Company Ltd.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Simcoe Renewable Solar Plan</dc:title>
  <dc:creator>Miles McDonald</dc:creator>
  <cp:lastModifiedBy>rick</cp:lastModifiedBy>
  <cp:lastPrinted>2010-01-22T18:28:08Z</cp:lastPrinted>
  <dcterms:created xsi:type="dcterms:W3CDTF">1998-05-12T23:37:24Z</dcterms:created>
  <dcterms:modified xsi:type="dcterms:W3CDTF">2015-02-20T18:54:39Z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ame" linkTarget="Prop_Name">
    <vt:i4>0</vt:i4>
  </property>
</Properties>
</file>